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GRR\Desktop\10.9学业奖学金终\"/>
    </mc:Choice>
  </mc:AlternateContent>
  <xr:revisionPtr revIDLastSave="0" documentId="13_ncr:1_{7C995940-8D92-476E-B49C-81251DDF6068}" xr6:coauthVersionLast="47" xr6:coauthVersionMax="47" xr10:uidLastSave="{00000000-0000-0000-0000-000000000000}"/>
  <bookViews>
    <workbookView xWindow="-108" yWindow="-108" windowWidth="23256" windowHeight="12576" xr2:uid="{00000000-000D-0000-FFFF-FFFF00000000}"/>
  </bookViews>
  <sheets>
    <sheet name="2019+2020硕士" sheetId="7" r:id="rId1"/>
    <sheet name="博士国奖" sheetId="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9" i="7" l="1"/>
  <c r="W9" i="7" s="1"/>
  <c r="G9" i="7"/>
  <c r="V5" i="7"/>
  <c r="V4" i="8"/>
  <c r="W4" i="8" s="1"/>
  <c r="X4" i="8" s="1"/>
  <c r="V14" i="7"/>
  <c r="I16" i="7"/>
  <c r="X9" i="7" l="1"/>
  <c r="W13" i="7"/>
  <c r="W5" i="7"/>
  <c r="X5" i="7" s="1"/>
  <c r="V5" i="8"/>
  <c r="W5" i="8" s="1"/>
  <c r="G5" i="8"/>
  <c r="V6" i="8"/>
  <c r="W6" i="8" s="1"/>
  <c r="X6" i="8" s="1"/>
  <c r="G6" i="8"/>
  <c r="V3" i="8"/>
  <c r="W3" i="8" s="1"/>
  <c r="G3" i="8"/>
  <c r="X5" i="8" l="1"/>
  <c r="X3" i="8"/>
  <c r="V18" i="7"/>
  <c r="W18" i="7" s="1"/>
  <c r="G18" i="7"/>
  <c r="V19" i="7"/>
  <c r="W19" i="7" s="1"/>
  <c r="G19" i="7"/>
  <c r="V17" i="7"/>
  <c r="W17" i="7" s="1"/>
  <c r="G17" i="7"/>
  <c r="V8" i="7"/>
  <c r="W8" i="7" s="1"/>
  <c r="G8" i="7"/>
  <c r="V15" i="7"/>
  <c r="W15" i="7" s="1"/>
  <c r="G15" i="7"/>
  <c r="W14" i="7"/>
  <c r="G14" i="7"/>
  <c r="W11" i="7"/>
  <c r="G11" i="7"/>
  <c r="V20" i="7"/>
  <c r="W20" i="7" s="1"/>
  <c r="G20" i="7"/>
  <c r="V16" i="7"/>
  <c r="W16" i="7" s="1"/>
  <c r="G16" i="7"/>
  <c r="X19" i="7" l="1"/>
  <c r="X15" i="7"/>
  <c r="X20" i="7"/>
  <c r="X11" i="7"/>
  <c r="X14" i="7"/>
  <c r="X8" i="7"/>
  <c r="X18" i="7"/>
  <c r="X17" i="7"/>
  <c r="X16" i="7"/>
  <c r="G13" i="7" l="1"/>
  <c r="V7" i="7"/>
  <c r="W7" i="7" s="1"/>
  <c r="G7" i="7"/>
  <c r="V10" i="7"/>
  <c r="W10" i="7" s="1"/>
  <c r="G10" i="7"/>
  <c r="V3" i="7"/>
  <c r="W3" i="7" s="1"/>
  <c r="G3" i="7"/>
  <c r="V4" i="7"/>
  <c r="W4" i="7" s="1"/>
  <c r="G4" i="7"/>
  <c r="V6" i="7"/>
  <c r="W6" i="7" s="1"/>
  <c r="G6" i="7"/>
  <c r="V12" i="7"/>
  <c r="G12" i="7"/>
  <c r="X12" i="7" s="1"/>
  <c r="X7" i="7" l="1"/>
  <c r="X10" i="7"/>
  <c r="X4" i="7"/>
  <c r="X6" i="7"/>
  <c r="X3" i="7"/>
</calcChain>
</file>

<file path=xl/sharedStrings.xml><?xml version="1.0" encoding="utf-8"?>
<sst xmlns="http://schemas.openxmlformats.org/spreadsheetml/2006/main" count="205" uniqueCount="143">
  <si>
    <t>序号</t>
  </si>
  <si>
    <t>学号</t>
  </si>
  <si>
    <t>姓名</t>
  </si>
  <si>
    <t>导师</t>
  </si>
  <si>
    <t>课程平均分</t>
  </si>
  <si>
    <t>课程平均分25%</t>
  </si>
  <si>
    <t>学术成果</t>
  </si>
  <si>
    <t>学术成果得分</t>
  </si>
  <si>
    <t>学术成果75%</t>
  </si>
  <si>
    <t>总分</t>
  </si>
  <si>
    <t>签字确认</t>
  </si>
  <si>
    <t>得分</t>
  </si>
  <si>
    <t>主持科研项目</t>
  </si>
  <si>
    <t>出版（参编）专著或教材</t>
  </si>
  <si>
    <t>科研获奖</t>
  </si>
  <si>
    <t>专利</t>
  </si>
  <si>
    <t>学术会议活动</t>
  </si>
  <si>
    <t>学科竞赛及科技活动</t>
  </si>
  <si>
    <t>孙湛博</t>
  </si>
  <si>
    <t>无</t>
  </si>
  <si>
    <t>帅斌</t>
  </si>
  <si>
    <t>蒋阳升</t>
  </si>
  <si>
    <t>彭其渊</t>
  </si>
  <si>
    <t>李宗平</t>
  </si>
  <si>
    <t>刘澜</t>
  </si>
  <si>
    <t>联系方式</t>
  </si>
  <si>
    <t>发表科研论文</t>
  </si>
  <si>
    <t>郑镕</t>
  </si>
  <si>
    <t>杨鸿泰</t>
  </si>
  <si>
    <t xml:space="preserve">境外会议：Transportation Research Board 100th Annual Meeting (TRB 2021)，2021年1月27日、线上，Optimization of Intercity Demand Response Transit Service Design Considering Zoning Strategy，已发表；
</t>
    <phoneticPr fontId="4" type="noConversion"/>
  </si>
  <si>
    <t>1、2021年第四届中青杯全国大学生数学建模竞赛一等奖（15分）；
2、2021年全国大学生数据统计与分析竞赛二等奖（10分）；
3、第十四届“认证杯”数学中国数学建模网络挑战赛一等奖（0分）；</t>
  </si>
  <si>
    <t>2019211117</t>
  </si>
  <si>
    <t>谢佳</t>
  </si>
  <si>
    <t>15328047925</t>
  </si>
  <si>
    <t>陈钉均</t>
  </si>
  <si>
    <t>82.48</t>
  </si>
  <si>
    <t>105</t>
  </si>
  <si>
    <t>发明专利：一种高速铁路列车运行图编制方法（CN202011632687.2）（除导师外第一署名，2分）</t>
  </si>
  <si>
    <t>1</t>
  </si>
  <si>
    <t>国际会议境内举办：2021年5月21日-5月24日、成都、The Fourth International on Smart Vehicular Technology, Transportation, Communication and Applications(VTCA,2021)，仅在会议上宣读论文</t>
  </si>
  <si>
    <t>2.25</t>
  </si>
  <si>
    <t>81.188</t>
  </si>
  <si>
    <t>1、“华为杯”第17届中国研究生数学建模竞赛二等奖（15分）；</t>
  </si>
  <si>
    <t>姚雪</t>
  </si>
  <si>
    <t>李旋</t>
  </si>
  <si>
    <t>1.2021年5月31日，获2021年第十四届“认证杯”数学中国数学建模网络挑战赛一等奖（15分）；
2. 2021年7月20日，获2021年全国大学生数据统计与分析竞赛研究生组二等奖（10分）</t>
  </si>
  <si>
    <t>黎朝敬</t>
  </si>
  <si>
    <t>霍静海</t>
  </si>
  <si>
    <t xml:space="preserve">1.2019年12月31日，获2019年第十六届“华为杯”数学中国数学建模二等奖（15分）；
</t>
  </si>
  <si>
    <t>尹德志</t>
  </si>
  <si>
    <t>刘梦</t>
  </si>
  <si>
    <t>唐优华</t>
  </si>
  <si>
    <t xml:space="preserve">1、软件著作权：标准交叉口通行能力计算软件V1.0 （2021SR0833595，单独署名）（10分）
2、软件著作权：道路通行能力计算软件V1.0 （2021SR0833596，单独署名）（10分）
</t>
  </si>
  <si>
    <t>1、境外会议：2021年01月25日参加Transportation Research Board国际学术活动墙报展（境外会议线上举办）</t>
  </si>
  <si>
    <t>王悦馨</t>
  </si>
  <si>
    <t>1、王悦馨，文超等.Predicting the effectiveness of supplement time on delay recoveries: a support vector regression
approach.（A+，一作，49分），2021年6月
2、王悦馨，文超等.A Support Vector Regression Model to Predict Train Delay Recovery: A Case Study of Wuhan-Guangzhou High-Speed Rail. (A，一作，28分），2020年10月</t>
  </si>
  <si>
    <t xml:space="preserve">1、境外会议：2021年1月、美国华盛顿、TRB交通运输会议、发表1篇论文
</t>
  </si>
  <si>
    <t>2020200832</t>
  </si>
  <si>
    <t>陈水旺</t>
  </si>
  <si>
    <t>“华为杯”第17届中国研究生数学建模竞赛一等奖（30分）</t>
  </si>
  <si>
    <t>胡萍</t>
  </si>
  <si>
    <t>薛锋</t>
  </si>
  <si>
    <t xml:space="preserve">2021年6月：2021年第十八届五一数学建模竞赛研究生组一等奖（15分）；
</t>
  </si>
  <si>
    <t>2019211055</t>
  </si>
  <si>
    <t>陈宇帆</t>
  </si>
  <si>
    <t>88.72</t>
  </si>
  <si>
    <t>高宽</t>
  </si>
  <si>
    <t>境外会议：2021年01月26日，美国，Transportation
Research Board，发表</t>
    <phoneticPr fontId="4" type="noConversion"/>
  </si>
  <si>
    <t>蒋浩然</t>
  </si>
  <si>
    <t>1、“华为杯”第17届中国研究生数学建模竞赛一等奖（30分）；</t>
  </si>
  <si>
    <t>刘珺</t>
  </si>
  <si>
    <t xml:space="preserve">1.Liu Jun,Hu lu等A queuing network simulation optimization method for coordination
control of passenger flow in urban rail transit stations（A+,一作，49分），2021年1月
</t>
  </si>
  <si>
    <t>张斯嘉</t>
  </si>
  <si>
    <t>1、发明专利：一种区域多式轨道交通运力资源调配方法（202011432391.6   
除导师外第1署名）（2分）；</t>
  </si>
  <si>
    <t>1、2020年12月：“华为杯”第17届中国研究生数学建模竞赛三等奖（10分）；</t>
  </si>
  <si>
    <t>李衍</t>
  </si>
  <si>
    <t>课程平均分10%</t>
  </si>
  <si>
    <t>学术成果90%</t>
  </si>
  <si>
    <t>王典</t>
  </si>
  <si>
    <t>1、2020年12月-2022年12月，主持西南交通大学优秀博士学位论文培育项目，10分</t>
  </si>
  <si>
    <t>李忠灿</t>
  </si>
  <si>
    <t>15708413634</t>
  </si>
  <si>
    <t>付立平</t>
  </si>
  <si>
    <t xml:space="preserve">1、
《数据驱动的高速铁路列车运行图调整理论》，10分；
</t>
  </si>
  <si>
    <t xml:space="preserve">（1）发明专利：一种基于深度学习的多属性数据建模方法 第3署名人 7.5分 
（2）发明专利：一种高速列车初始晚点影响预测模型的建立方法 第1署名人 25分
（3）发明专利：高速铁路列车晚点时间预测的深度神经网络模型建模方法 第3署名人 7.5分
（4）发明专利：列车运行实绩数据驱动的运行图冗余时间布局获取方法 第3署名人 7.5分
</t>
  </si>
  <si>
    <t>赵璐阳</t>
  </si>
  <si>
    <t>张小强</t>
  </si>
  <si>
    <t>2019211053</t>
    <phoneticPr fontId="6" type="noConversion"/>
  </si>
  <si>
    <t>王思琛</t>
    <phoneticPr fontId="2" type="noConversion"/>
  </si>
  <si>
    <t>15608010435</t>
    <phoneticPr fontId="6" type="noConversion"/>
  </si>
  <si>
    <t>蒋阳升</t>
    <phoneticPr fontId="6" type="noConversion"/>
  </si>
  <si>
    <t>境外会议线上举办：2021年01月27日、线上、Transportation Research Board国际学术活动、发表；</t>
    <phoneticPr fontId="2" type="noConversion"/>
  </si>
  <si>
    <t>2018300241</t>
    <phoneticPr fontId="6" type="noConversion"/>
  </si>
  <si>
    <t>周悦</t>
    <phoneticPr fontId="2" type="noConversion"/>
  </si>
  <si>
    <t>江欣国</t>
    <phoneticPr fontId="6" type="noConversion"/>
  </si>
  <si>
    <t xml:space="preserve">
1、Zhou, Y., Jiang, X., Fu, C., Liu, H.Operational factor analysis of the aggressive taxi speeders using random
parameters Bayesian LASSO modeling approach，Accident Analysis &amp; Prevention,（A++，一作），2021年5月，得分：105；
2、周悦，付川云，江欣国，等.考虑空间效应的出租车超速行为道路因素分析,中国安全科学学报，（A+，一作），2021年3月，得分：49；
3、周悦，江欣国，付川云，等.基于混合Logit模型的出租车超速者运营因素分析，交通运输系统工程与信息，（A,一作）,2021年6月，得分：28；
4、江欣国，周悦，等.出租车驾驶员交通违法行为演化博弈模型，西南交通大学学报，（A，除导师外一作），2019年9月，得分：28；
5、江欣国，刘海玥，周悦，等.超速行为干预措施研究现状及发展趋势，中国公路学报，（A+，除导师外二作），2020年3月，得分：17.5；
6、付川云，刘华，周悦等.基于电子抓拍数据的交通违法行为影响因素研究，武汉理工大学学报，（B，三作），2019年6月，得分：0.5；
7、付川云，刘林才，周悦等.基于GPS轨迹数据的超速事件探测方法试验研究，交通运输工程与信息学报，（B+，三作），2019年2月，得分：0.75；
8、Fu,C., Zhou, Y.,等.Spatial Analysis of Taxi Speeding Event Using GPS Trajectory Data，PROCEEDINGS OF IEEE CONFERENCE ON INTELLIGENT TRANSPORTATION SYSTEMS 2019，（A，二作），2019年11月，得分：10;
9、Zhou, Y., Fu, C., Liu, H.,等.Halo Effects of Automated Speed Enforcement: A Literature Review，PROCEEDINGS OF THE INTERNATIONAL CONFERENCE ON TRANSPORTATION ENGINEERING 2019，（B+，一作），2019年9月，得分：10.5；
10、Fu, C., Liu, H., Zhou, Y..A Review of the Speeding Intervention Effectiveness and Acceptance of Intelligent Speed Adaptation，PROCEEDINGS OF THE INTERNATIONAL CONFERENCE ON TRANSPORTATION ENGINEERING 2019，（B+，三作），2019年9月，得分：0.75；
11、Zhou, Y., Jiang, X., Fu, C.,等.DISCREPANCY ANALYSIS OF FOUR COHORTS OF TAXI SPEEDING RECIDIVIST，Transportation Research Board 99th Annual Meeting，（A，一作），2020年1月，得分：28；</t>
    <phoneticPr fontId="6" type="noConversion"/>
  </si>
  <si>
    <t>无</t>
    <phoneticPr fontId="2" type="noConversion"/>
  </si>
  <si>
    <t>1、2019年12月：数学中国数学建模国际赛（小美赛）第二名Honorable Mention</t>
    <phoneticPr fontId="2" type="noConversion"/>
  </si>
  <si>
    <t>1.2020年5月，Mathorcup数学建模一等奖 (15分)；
2.2020年12月， 2020中国（小谷围）人工智能创业创新大赛最佳创意奖 （4分）</t>
    <phoneticPr fontId="2" type="noConversion"/>
  </si>
  <si>
    <t>59.5</t>
    <phoneticPr fontId="2" type="noConversion"/>
  </si>
  <si>
    <t>1、薛锋，胡萍等.基于灰色-粗糙集的高速铁路运营统计指标体系构建（A，除导师外1作，28分），2021年03月；
2、薛锋，胡萍等.基于组合模型的公路隧道交通安全评价（A，除导师外1作，28分），2021年07月；
3、薛锋，李青青，胡萍等.高速铁路运营统计指标体系构建及其内在关联性分析（B+，除导师外2作，4.5分），2021年05月；
4、薛锋，范千里，胡萍等.基于遗传层次分析法的高速铁路运营统计指标筛选（B+，除导师外2作，4.5分），2021年03月；</t>
    <phoneticPr fontId="4" type="noConversion"/>
  </si>
  <si>
    <t>1.Transportation Research Board 100th Annual Meeting：2021年1月30日，线上，Modeling Approaches for the Analysis of Urban Rail Transit Systems，已发表
2.第十六次空间行为与规划研究会：2020年12月12日，线上，土地利用与交通出行的非线性关系，未发表</t>
    <phoneticPr fontId="2" type="noConversion"/>
  </si>
  <si>
    <t>1、huang wencheng，yin dezhi等.Using N-K Model to quantitatively calculate the variability in Functional Resonance Analysis Method
（A++，二作，37.5分），2021年9月；
2、huang wencheng，zhang yue,yin dezhi等.Using improved Group 2 and Linguistic Z-numbers combined
approach to analyze the causes of railway passenger train
derailment accident
（A++，三作，7.5分），2021年7月；
3、huang wencheng，zhang yue,yin dezhi等.Urban bus accident analysis: based on a Tropos Goal Risk-Accident Framework considering Learning From Incidents process
（A++，三作，7.5分），2021年7月；
4、尹德志，帅斌等.基于STAMP-PageRank的铁路危险品运输事故分析方法 
（B+，一作，10.5分），2021年3月；
5、张玥，帅斌，尹德志等.基于STAMP-ISM 的铁路危险品运输系统风险-事故分析方法 
（B，除导师外二作，2.5分），2020年9月；
6、尹德志、帅斌等.Tropos-FRAM 法在道路客运事故分析中的应用（A+，一作，49分），2020年8月；</t>
    <phoneticPr fontId="2" type="noConversion"/>
  </si>
  <si>
    <t>1.发明专利：一种基于流体排队网络的城市交通客流控制优化方法 (202011355014.7) 2.软件著作权：城市轨道交通线路客流控制软件V1.0（2021SR0024492）</t>
    <phoneticPr fontId="2" type="noConversion"/>
  </si>
  <si>
    <t>2019年亚太杯数学建模竞赛三等奖</t>
    <phoneticPr fontId="2" type="noConversion"/>
  </si>
  <si>
    <t>李衍，陈水旺等.Simulation-optimization for station capacities, fleet size, and trip pricing of one-way electric carsharing systems.(A++,除导师外二作)，2021年9月14；</t>
    <phoneticPr fontId="2" type="noConversion"/>
  </si>
  <si>
    <t xml:space="preserve">1.Transportation Research Board 100th Annual Meeting：2021年1月28日，线上，Exploring the influence of built environment on E-Scooter demand: A study of multiple. cities in U.S，已发表
</t>
    <phoneticPr fontId="2" type="noConversion"/>
  </si>
  <si>
    <t>1、境内国际会议：2020年9月27日、线上会议、TR-D: The HSR and the Environment Symposium、论文已发表</t>
    <phoneticPr fontId="2" type="noConversion"/>
  </si>
  <si>
    <t xml:space="preserve">1. 2019年7月,CICTP国际会议（南京）（国际会议境内，论文未入期刊目录）：4.5分
2. 2019年9月,ICTE 国际会议（成都）（国际会议境内，论文宣读接收）：9分
3. 2019年11月,ITSC 国际会议（新西兰，奥克兰）（国际会议境外，论文宣读接收）：18分
4. 2020年1月,99th TRB 国际会议（美国，华盛顿）（国际会议境外，论文宣读接收）：18分
</t>
    <phoneticPr fontId="2" type="noConversion"/>
  </si>
  <si>
    <t>1、发明专利受理：基于分层Petri网的区域轨道交通网络承载力仿真系统及方法（202011304396.0，第一署名）（1.2分）；
2、发明专利受理：一种基于系统弹性的区域轨道交通关键节点识别方法（202010351898.2，除导师外第三署名）（0.3分）；
3、发明专利受理：一种多制式轨道交通系统的关键节点识别及故障恢复方法（202010157626.9，除导师外第四署名）（0.2分）</t>
    <phoneticPr fontId="2" type="noConversion"/>
  </si>
  <si>
    <t>1.Hongtai Yang,Xuan Li,Chaojing Li,Jinghai Huo,and Yugang Liu. 
How Do Different Treatments of Catchment Area Affect the Station Level Demand Modeling of Urban Rail Transit?
(A+，除导师外以一作，49分)，2021年6月
2.Hongtai Yang, Chaojing Li, Xuan Li, Jinghai Huo, Yi Wen, Emma G. P. Sexton, and Yugang Liu.
 Effects of Coverage Area Treatment, Spatial Analysis Unit, and Regression Model on the Results of Station-Level Demand Modeling of Urban Rail Transit 
(A+，除导师外二作，21分)，2021年8月
3.Hongtai Yang, Xuan Li, Chaojing Li, Qian Ge,Yugang Liu. How to define the optimal catchment area for subway stations? A study of five cities in the U.S.
(A，除导师外一作，28分)，2021年1月</t>
    <phoneticPr fontId="2" type="noConversion"/>
  </si>
  <si>
    <t xml:space="preserve">1、Jinghai Huo,Hongtai Yang,and Chaojing Li. Exploring the influence of built environment on E-Scooter demand: A study of multiple. cities in U.S， Transportation Research Board,(A，除导师外二作）12，2020年1月；                                                                                                2、Hongtai Yang, Xuan Li, Chaojing Li,and Yugang Liu. How to define the optimal catchment area for subway stations? A study of five cities in the U.S， Transportation Research Board,12(A，除导师外二作），2020年1月；                                                                                 3、Jinghai Huo,Hongtai Yang,Chaojing Li,Rong Zheng,Linchuan Yang,and Yi wen. Influence of the built environment on E-scooter sharing ridership: A tale of five cities, (A++，JCR分区为1区，除导师外二作），2021年5月；得分：45分                                                                                              4、Yugang Liu,Xuan Li,Chaojing Li,Jinghai Huo,and Hongtai Yang. How Do Different Treatments of Catchment Area Affect the Station Level Demand Modeling of Urban Rail Transit? (A+，除导师外二作）21，2021年6月；                                                                               5、Hongtai Yang,Chaojing Li,Xuan Li,Jinghai Huo,and Yugang Liu. Effects of Coverage Area Treatment, Spatial Analysis Unit, and Regression Model on the Results of Station-Level Demand Modeling of Urban Rail Transit (A+，除导师外一作）49，2021年8月；                                                                      </t>
    <phoneticPr fontId="2" type="noConversion"/>
  </si>
  <si>
    <t>1、境内会议：2020年12月、线上、第十六次空间行为与规划研究会、未发表论文。     2、境外会议：2021年1月、线上、第100届transportation research board，论文被接收。</t>
    <phoneticPr fontId="2" type="noConversion"/>
  </si>
  <si>
    <t>1.7</t>
    <phoneticPr fontId="2" type="noConversion"/>
  </si>
  <si>
    <t xml:space="preserve">1、境外会议：Transportation Research Board会议，2021.1.28、华盛顿、Skip-stop Train Service Stop Scheme In Urban Rail Transit Based 
On Passengers' Transfer、论文发表；（18分）
2、境内会议：2021 World Transport Convention，2021.6.18、陕西西安、轨道交通枢纽运力资源调配方法研究、论文发表；（4.5分）
</t>
    <phoneticPr fontId="4" type="noConversion"/>
  </si>
  <si>
    <t xml:space="preserve">1、Yan Li，Shuiwang chen等. Simulation-optimization for station capacities, fleet size, and trip pricing of one-way electric carsharing systems，Journal of Cleaner Production，
（A++，一作），2021年9月；
2、蒋阳升，李衍等.基于模块化仿真的共享汽车联合调度优化，西南交通大学学报，
（A，除导师外一作），2021年9月；3、李衍，陈水旺等.10
</t>
    <phoneticPr fontId="4" type="noConversion"/>
  </si>
  <si>
    <t xml:space="preserve">1、Z. Yao，H. Jiang等.Integrated Schedule and Trajectory Optimization for Connected Automated Vehicles in a Conflict Zone
（A++，除导师外一作，105分），2020年10月；
</t>
    <phoneticPr fontId="4" type="noConversion"/>
  </si>
  <si>
    <t>1、Jun Zhao, Dian Wang, Qiyuan Peng. Optimizing the Train Dispatcher Desk Districting Problem in High-speed Railway Network (A, 除导师外二作，12分), 2018年10月; 
2、Dian Wang, Jun Zhao, Qiyuan Peng. Loaded train combination problem at marshalling station in heavy haul railways (B+, 第一作者, 10.5分)， 2018年7月; 
3、Jun Zhao, Dian Wang, Qiyuan Peng. Train dispatcher desk districting problem in high-speed railway network (A, 除导师外二作, 4.5分), 2018年7月; 
4、Dian Wang, Jun Zhao, Qingwei Zhong, Qiyuan Peng. Integrated rolling stock deadhead routing and timetabling in urban rail transit line (A, 第一作者, 28分), 2019年1月;
5、Jie Li, Dian Wang, Qiyuan Peng, Yuxiang Yang. A Study of the Performance and Utilization of High Speed Rail in China based on UIC 406 Compression Method (A, 除导师外二作, 10分), 2019年6月; 
6、Dian Wang, Jun Zhao, Liuyang Lu, Qiyuan Peng. Train Rescheduling Incorporating Coupling Strategy in High-speed Railway under Complete Segment Blockage (A, 第一作者, 28分), 2019年6月;
7、王典, 赵军, 钟庆伟, 彭其渊. 城轨线路车底空驶出场路径与时刻表综合优化(A+, 第一作者, 49分), 2019年8月; 
8、Qingwei Zhong, Yongxiang Zhang, Dian Wang, Qinglun Zhong, Chao Wen, Qiyuan Peng. A Mixed Integer Linear Programming Model for Rolling Stock Deadhead Routing before the Operation Period in an Urban Rail Transit Line (A+, 第三作者, 3.5分), 2020年1月; 
9、Dian Wang, Shuguang Zhan, Qiyuan Peng, Wentao Zhou. Integrated Over-night Train Scheduling and Maintenance Planning for High-speed Railway Lines (A, 第一作者, 28分), 2020年1月;
10、钟庆伟，张永祥，王典，殷勇，闫旭，彭其渊. 基于列车车次的动车组运用优化模型与算法 (A, 第三作者, 2分), 2020年3月;
11、Dian Wang, Jun Zhao, Andrea D'Ariano等. Simultaneous node and link districting in transportation networks: Model, algorithms and railway application(A++，第一作者，105分)，2020年10月；
12、Dian Wang, Shuguang Zhan, Qiyuan Peng等. Integrated Overnight Train Scheduling and Maintenance Planning for High-Speed Railway Lines（A+，一作，49分），2020年10月；
13、Tao Feng, Qiyuan Peng, Dian Wang等.Service Optimization of Urban Rail Transit Line with Short-turn and Express/Local Services(A，除导师外二作，10分)，2021年1月； 
14、李岸隽，王典，彭其渊. 基于个体出行链的区域城际铁路规划方法研究（A, 除导师外二作，12分）, 2021年4月；
15、Dian Wang, Andrea D'Ariano, Jun Zhao等. Integrated rolling stock deadhead routing and timetabling in urban rail transit lines(A++，一作，105分)，2021年6月网络出版(doi: 10.1016/j.ejor.2021.05.053)</t>
    <phoneticPr fontId="2" type="noConversion"/>
  </si>
  <si>
    <t>1、Luyang Zhao，Xiaoqiang Zhang, Fan Zhao.Evaluating the impact of high-speed rail on county-level air quality in China（A++，除导师外一作，105分），2020年09月；
2、Luyang Zhao，Xiaoqiang Zhang, Fan Zhao.The impact of high-speed rail on air quality in counties: Econometric study with data from southern Beijing-Tianjin-Hebei, China（A++，除导师外一作，105分），2021年01月；
3、Luyang Zhao，Lin Li，Xiaoqiang Zhang.The greening of intercity travel: Environmental protection subsidy and HSR operation planning，Transportation Research Part D，
（A++，除导师外一作，105分），2021年05月</t>
    <phoneticPr fontId="2" type="noConversion"/>
  </si>
  <si>
    <t>1、境外会议：2018年1月、美国华盛顿、Transportation Research Board年会(TRB2018)，分会场宣讲被该会议录用的文章且该会议属于交大期刊分级目录；18
2、境外会议：2018年7月、澳大利亚布里斯班、14th International Conference on Advanced Systems in Public Transport会议(CASPT2018), 分会场宣讲被该会议录用的文章且该会议属于交大期刊分级目录；18
3、境外会议： 2020年11月、意大利罗马、International Conference on Optimization and Decision Science (ODS2020)、 分会场宣讲未被该会议录用的论文且该会议不属于交大期刊分级目录；4.5
4、境外会议：2021年9月14日、意大利博洛尼亚、International Conference on Optimization and Decision Science (ODS2021疫情原因线上举办), 分会场宣讲未被该会议录用的论文且该会议不属于交大期刊分级目录4.5</t>
    <phoneticPr fontId="2" type="noConversion"/>
  </si>
  <si>
    <t>1、Zhanbo Sun，Xue Yao，Ziye Qin，Peitong Zhang，Ze Yang. Modeling Car-Following Heterogeneities by Considering Leader-follower Compositions and Driving Style Differences. Transportation Research Record，
（A+，除导师外一作，49分），2021年7月；
2.TRB 除导师外一作，40分</t>
    <phoneticPr fontId="2" type="noConversion"/>
  </si>
  <si>
    <t>谢佳, 张杰, 孙克洋, 倪少权, 陈钉均等.Passenger and energy-saving oriented train timetable and stop plan synchronization optimization model(A++，一作，105)，2021年7月</t>
    <phoneticPr fontId="2" type="noConversion"/>
  </si>
  <si>
    <t xml:space="preserve">1、发明专利：考虑车型和驾驶风格异质性的跟驰行为建模方法及其模型（202011548539.2  
除导师外第2署名）（2分）；  无人员信息
</t>
    <phoneticPr fontId="2" type="noConversion"/>
  </si>
  <si>
    <t xml:space="preserve">1、境外会议：2021.1.25-1.31、Washington, D.C.、100th Annual Meeting of the Transportation Research Board（TRB）、论文被录用且在会议上做了报告；（18分）
2、国际会议境内主办、2021.7.12-7.15、The 20th COTA International Conference of Transportation Professionals（CICTP），中国西安、论文被录用且在会议上做报告；（4.5分）
</t>
    <phoneticPr fontId="2" type="noConversion"/>
  </si>
  <si>
    <t>1.Hongtai Yang,Xuan Li,Chaojing Li,Jinghai Huo,and Yugang Liu. 
How Do Different Treatments of Catchment Area Affect the Station Level Demand Modeling of Urban Rail Transit?
(A+，除导师外以三作，0分)，2021年6月
2.Hongtai Yang, Chaojing Li, Xuan Li, Jinghai Huo, Yi Wen, Emma G. P. Sexton, and Yugang Liu.
 Effects of Coverage Area Treatment, Spatial Analysis Unit, and Regression Model on the Results of Station-Level Demand Modeling of Urban Rail Transit 
(A+，除导师外三作，0分)，2021年8月
3.Jinghai Huo, Hongtai  Yang, Chaojing L i,Exploring the influence of built environment on E-Scooter demand: A study of multiple. cities in U.S
(A，除导师外一作，28分)，2021年1月       4. Jinghai Huo, Hongtai  Yang, Chaojing L i, Influence of the built environment on E-scooter sharing ridership: A tale of five cities  (A++，除导师外一作，105分)，2021年5月</t>
    <phoneticPr fontId="2" type="noConversion"/>
  </si>
  <si>
    <t>1、基于跟驰特性的智能网联车混合交通流车辆轨迹重构.（A，除导师外一作，28分），2021年4月；
2、基于网联车轨迹重构的交通油耗和排放估计方法.
（A，除导师外二作，10分），2021年7月；3、Stability Analysis of Heterogeneous Traffic Flow Considering Degradations of Connected Automated Vehicles and Time Delays.（A，二作，10分），2021年1月；4、A Two-level Model for Traffic Signal Timing and Trajectories Planning of Multiple CAVs in a Random Environment.（A+，除导师外二作，17.5分），2021年4月；5、基于卡尔曼滤波的交叉口排队长度实时估计模型.（A，除导师外二作，10分），2021年4月；6、混入智能网联车队的混合交通流元胞自动机模型.（B+，除导师外三作，0.75分），2021年1月；</t>
    <phoneticPr fontId="2" type="noConversion"/>
  </si>
  <si>
    <t xml:space="preserve">1、2020年12月：“华为杯”全国研究生数学建模竞赛二等奖（15分）；2、2020中国(小谷围)人工智能创业大赛最具创意奖（4分）；3、2020年6月：2020年第十届Mathorcup全国大学生数学建模竞赛一等奖（15分）；4、“小谷围”互联网+创新创业大赛优胜奖（4分）；5、2019年亚太地区大学生数学建模竞赛二等奖（10分）
</t>
    <phoneticPr fontId="4" type="noConversion"/>
  </si>
  <si>
    <t>1、“华为杯”第17届中国研究生数学建模竞赛成功参与奖（0分）
2、2020年第十届MathorCup高校数学建模挑战赛研究生组三等奖（7分）</t>
    <phoneticPr fontId="4" type="noConversion"/>
  </si>
  <si>
    <t>1、李宗平，陈宇帆等.多制式区域轨道交通网络关键节点识别研究，
（A，除导师外一作，28分），2021年08月；
2、鞠艳妮，李宗平，陈宇帆等.区域轨道交通系统节点重要度及故障恢复研究，
（A+，除导师外二作，21分），2021年02月；
3、陈宇帆，蔡正洪.铁路超限货物判别和安全监测技术应用与发展，
（B+，一作，10.5分），2021年04月；
4、曹力文，李宗平，鞠艳妮，陈宇帆.成都市中心城区路内停车收费费率研究，
（B+，除导师外三作，0.75分），2020年12月。</t>
    <phoneticPr fontId="2" type="noConversion"/>
  </si>
  <si>
    <t>1、蒋阳升,高宽等.基于卡尔曼滤波的交叉口排队长度实时估计模型
（A，除导师外一作，28分），2021年4月；
2、蒋阳升,王思琛，高宽等.混入智能网联车队的混合交通流元胞自动机模型
（B+，除导师外二作，4.5分），2021年1月；
3、Zhihong Yao,Kuan Gao等.A Kalman Filtering Method for Real-Time Queue Length Estimation in a Connected Vehicle Environment
（A，除导师外二作，10分），2021年1月；
4、蒋阳升,刘梦，王思琛，高宽等.基于跟驰特性的智能网联车混合交通流轨迹重构
（A，除导师外3作，0分），2021年4月；
"</t>
    <phoneticPr fontId="4" type="noConversion"/>
  </si>
  <si>
    <t xml:space="preserve">1、发明专利受理：车联网环境下基于卡尔曼滤波的车辆排队长度估计方法（202011319755.X，除导师外第2署名）（0.4分）
2、实用新型：一种应用于夜间的触摸式红绿灯地面显示装置实用新型专利（202022725041.0，除导师外第1署名）（5.5分）
3、实用新型：一种提高BRT专用道利用率的地面信号显示系统实用新型专利（202022765136.5，除导师外排第3署名）（1.5分）
4、计算机软著：单点交叉口信号配时软件V1.0（2020SR1616051，单独署名）（10分）
5、计算机软著：基于流量数据的信号配时时段划分及配时软件V1.0（2021SR0833597，单独署名）（10分）
6、计算机软著：基于元胞自动机的单车道智能网联车轨迹生成软件V1.0（2021SR0229648，除导师外排第四）（1分）
</t>
    <phoneticPr fontId="2" type="noConversion"/>
  </si>
  <si>
    <t>1、Hongtai Yang, Rong Zheng, Wenbo Fan, Xiaojian Zhang, Zhaolin Zhang, Optimization of Intercity Demand Response Transit Service Design Considering Zoning Strategy, Transportation Research Board 100th Annual Meeting (TRB2021),
（A，除导师外一作）, 2021年1月；
2、Jinghai Huo, Hongtai Yang, Chaojing Li, Rong Zheng, Linchuan Yang, Yi Wen, Influence of the built environment on E-scooter sharing ridership: A tale of five cities,
Journal of Transport Geography,
（A+，除导师外三作），2021年5月；</t>
    <phoneticPr fontId="2" type="noConversion"/>
  </si>
  <si>
    <t>1、蒋阳升，王思琛等.混入智能网联车队的混合交通流元胞自动机模型
（B+，除导师外一作，10.5分），2021年01月；
2、蒋阳升，刘梦，王思琛等.基于跟驰特性的智能网联车混合交通流轨迹重构
（A，除导师外二作，12分），2021年04月；3、蒋阳升，高宽，刘梦，王思琛等.基于卡尔曼滤波的交叉口排队长度实时估计模型（A，除导师外三作，0分）2021年04月；4、蒋阳升，刘梦，王思琛等.基于网联车轨迹重构的交通油耗和排放估计方法（A，除导师外二作，12分），2021年07月；5、蒋阳升，王思琛等.A cellular automata model for mixed traffic flow considering the driving behavior of connected automated vehicle platoons（A+，除导师外一作，49分），2021年07月；6、姚志洪、王思琛等.A Two-level Model for Traffic Signal Timing and Trajectories Planning of Multiple Connected Automated Vehicles in a Random Environment（A，除导师外二作，10分）2021年</t>
    <phoneticPr fontId="2" type="noConversion"/>
  </si>
  <si>
    <t>1、发明专利：车联网环境系基于卡尔曼滤波的车辆排队长度估计方法（受理）专利号：202011319755.X 第3署名（0.3分）
2实用新型：
①一种提高BRT专用道利用率的地面信号显示系统  专利号：202022765136.5  第2署名（0分）
②一种应用于夜间的触摸式红绿灯地面显示装置  专利号：202022725041.0  第3署名（0分）
（3）计算机软件著作权
①基于元胞自动机的单车道智能网联车轨迹生成软件V1.0
专利号：2021SR0229647第1署名（7分）
③物流配送中心选址及运量分配软件V1.0
专利号：2021SR0833594单独署名（10分）</t>
    <phoneticPr fontId="2" type="noConversion"/>
  </si>
  <si>
    <t>1、2020年5月：2020年第十届MathorCup高校数学建模挑战赛研究生组一等奖（15分）；
2、2020年12月：中国（小谷围）人工智能创新创业大赛最具创意奖（4分）</t>
    <phoneticPr fontId="2" type="noConversion"/>
  </si>
  <si>
    <t xml:space="preserve">发明专利（受理）：
1、一种轨道交通产业集群水平的测度方法》（202110945032.9，除导师外第4署名）0.2分；
2、基于产业网络模型的轨道交通产业关联效应评估方法（202110949519.4，除导师外第3署名）0.3分；
3、基于SPFA算法的地铁乘务排班计划编制优化方法（202110954688.7，除导师外第3署名）0.3分；
4、基于VAR模型的交通安全与经济损失关系计算方法（201911184818.2   
除导师外第5署名）（0.1分）  </t>
    <phoneticPr fontId="4" type="noConversion"/>
  </si>
  <si>
    <t>无</t>
    <phoneticPr fontId="2" type="noConversion"/>
  </si>
  <si>
    <t>1、ZHONGCAN Li，PING HUANG等.Predictive models for influence of primary delays using high-speed train operation records；Journal of forecasting;
（A++，一作， 105分），2020年3月；
2、ZHONGCAN Li，PING HUANG等.MODELING RAIL SYSTEM DELAY INFLUENCES TO SUPPORT IMPROVED DELAY PROPAGATION PREDICTION; TRB会议
（A，一作，28分），2019年10月；
3.文超，李忠灿等.数据驱动的列车晚点传播研究；中国安全科学学报；（A+，二作，17.5分），2019年12月；
4.PING HUANG,ZHONGCAN Li等.Mining Train Delay Propagation Pattern from Train Operation Records in a High-Speed System; IAROR会议（A，三作，2分），2019年9月；
5.Zhongcan Li等 Near term train delay prediction in the Dutch railways network, A+ 一作 4 9分, International Journal of Rail Transportation, 2020年11月5日 49
6.Ping Huang， Zhongcan Li 等；Modeling train timetables as images: A cost-sensitive deep learning framework for delay propagation pattern recognition，A++ 二作 37.5分，Expert Systems with Applications， 2021年4月6日.
7.Zhongcan Li 等；Prediction of Train Arrival Delay at Joint Stations: Considering Trains’ Arrival Routes Conflicts, A 一作 28分，IAROR会议，2021年8月31日
4.Zhongcan Li 等；Train operation conflict detection for high-speed railways: a naïve Bayes approach, A 一作 28分，IAROR会议，2021年8月31日</t>
    <phoneticPr fontId="2" type="noConversion"/>
  </si>
  <si>
    <r>
      <t xml:space="preserve">18
</t>
    </r>
    <r>
      <rPr>
        <b/>
        <sz val="12"/>
        <rFont val="宋体"/>
        <family val="3"/>
        <charset val="134"/>
      </rPr>
      <t xml:space="preserve">
</t>
    </r>
    <phoneticPr fontId="4" type="noConversion"/>
  </si>
  <si>
    <r>
      <t xml:space="preserve">1、2020年12月：“华为杯”第十七届中国研究生数学建模竞赛二等奖；（15分）
2、2020年12月：2020中国（小谷围）人工智能创新创业大赛最具创意奖；（4分）
3、2021年5月：第十一届“挑战杯”首都大学生课外学术科技作品竞赛三等奖；（10分）
4、2020年1月：第九届APMCM亚太地区大学生数学建模竞赛研究生组三等奖；（0分）
5、2019年9月：中国（小谷围）“互联网+交通运输”创新创业大赛优胜奖；（0分）
</t>
    </r>
    <r>
      <rPr>
        <b/>
        <sz val="12"/>
        <rFont val="宋体"/>
        <family val="3"/>
        <charset val="134"/>
      </rPr>
      <t>竞赛只能算3项
-4分</t>
    </r>
    <phoneticPr fontId="4" type="noConversion"/>
  </si>
  <si>
    <r>
      <t xml:space="preserve">1、2019年12月：“华为杯”第16届中国研究生数学建模竞赛一等奖（30分）；
2、2020年7月：“2020年“挑战杯”中国大学生创业计划竞赛四川省铜奖（0分）；           3、2019年10月：2019年中国（小谷围）“互联网+交通运输”创新创业大赛三等奖（10分）；
</t>
    </r>
    <r>
      <rPr>
        <b/>
        <sz val="12"/>
        <rFont val="宋体"/>
        <family val="3"/>
        <charset val="134"/>
      </rPr>
      <t>创新创业算1项</t>
    </r>
    <phoneticPr fontId="4" type="noConversion"/>
  </si>
  <si>
    <r>
      <t xml:space="preserve">1、张斯嘉，刘澜等.Skip-stop Train Service Stop Scheme In Urban Rail Transit Based 
On Passengers' Transfer
（《TRB》A，除导师外一作，28分），2020年10月；
2、张斯嘉，刘澜等. 云南出省高铁沿线旅游流时空分布格局特性研究
（《交通运输工程与信息学报》B+，除导师外一作，10.5分），2019年9月；
3、张斯嘉，刘澜等.考虑乘客反向换乘的城市轨道交通快慢车停站方案
（《铁道运输与经济》B+，除导师外一作，10.5分），2020年12月；
</t>
    </r>
    <r>
      <rPr>
        <b/>
        <sz val="12"/>
        <rFont val="宋体"/>
        <family val="3"/>
        <charset val="134"/>
      </rPr>
      <t xml:space="preserve">
</t>
    </r>
    <phoneticPr fontId="4" type="noConversion"/>
  </si>
  <si>
    <t xml:space="preserve">
1、2020年第十七届五一数学建模竞赛二等奖，10分；2、2019年中国（小谷围）“互联网+交通运输”创新创业大赛三等奖，7分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</si>
</sst>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x14ac:knownFonts="1">
    <font>
      <sz val="11"/>
      <color theme="1"/>
      <name val="等线"/>
      <family val="2"/>
      <scheme val="minor"/>
    </font>
    <font>
      <sz val="11"/>
      <color theme="1"/>
      <name val="等线"/>
      <family val="2"/>
      <charset val="134"/>
      <scheme val="minor"/>
    </font>
    <font>
      <sz val="9"/>
      <name val="等线"/>
      <family val="3"/>
      <charset val="134"/>
      <scheme val="minor"/>
    </font>
    <font>
      <sz val="11"/>
      <color rgb="FF000000"/>
      <name val="等线"/>
      <family val="3"/>
      <charset val="134"/>
    </font>
    <font>
      <sz val="9"/>
      <name val="宋体"/>
      <family val="3"/>
      <charset val="134"/>
    </font>
    <font>
      <sz val="12"/>
      <name val="宋体"/>
      <family val="3"/>
      <charset val="134"/>
    </font>
    <font>
      <sz val="9"/>
      <name val="等线"/>
      <family val="2"/>
      <charset val="134"/>
      <scheme val="minor"/>
    </font>
    <font>
      <b/>
      <sz val="12"/>
      <name val="宋体"/>
      <family val="3"/>
      <charset val="134"/>
    </font>
    <font>
      <sz val="11"/>
      <name val="宋体"/>
      <family val="3"/>
      <charset val="134"/>
    </font>
    <font>
      <sz val="14"/>
      <name val="宋体"/>
      <family val="3"/>
      <charset val="134"/>
    </font>
    <font>
      <b/>
      <sz val="18"/>
      <name val="宋体"/>
      <family val="3"/>
      <charset val="134"/>
    </font>
    <font>
      <sz val="16"/>
      <name val="宋体"/>
      <family val="3"/>
      <charset val="134"/>
    </font>
    <font>
      <b/>
      <sz val="20"/>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s>
  <cellStyleXfs count="5">
    <xf numFmtId="0" fontId="0" fillId="0" borderId="0"/>
    <xf numFmtId="0" fontId="1" fillId="0" borderId="0">
      <alignment vertical="center"/>
    </xf>
    <xf numFmtId="0" fontId="3" fillId="0" borderId="0">
      <protection locked="0"/>
    </xf>
    <xf numFmtId="0" fontId="3" fillId="0" borderId="0">
      <protection locked="0"/>
    </xf>
    <xf numFmtId="0" fontId="3" fillId="0" borderId="0">
      <protection locked="0"/>
    </xf>
  </cellStyleXfs>
  <cellXfs count="39">
    <xf numFmtId="0" fontId="0" fillId="0" borderId="0" xfId="0"/>
    <xf numFmtId="49" fontId="5" fillId="0" borderId="1" xfId="3" applyNumberFormat="1"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49" fontId="5" fillId="0" borderId="1" xfId="4" applyNumberFormat="1" applyFont="1" applyFill="1" applyBorder="1" applyAlignment="1" applyProtection="1">
      <alignment horizontal="center" vertical="center" wrapText="1"/>
    </xf>
    <xf numFmtId="0" fontId="5" fillId="0" borderId="1" xfId="4" applyFont="1" applyFill="1" applyBorder="1" applyAlignment="1" applyProtection="1">
      <alignment horizontal="center" vertical="center" wrapText="1"/>
    </xf>
    <xf numFmtId="0" fontId="7" fillId="0" borderId="1" xfId="0" applyFont="1" applyBorder="1" applyAlignment="1">
      <alignment horizontal="center" vertical="center"/>
    </xf>
    <xf numFmtId="0" fontId="8" fillId="0" borderId="0" xfId="0" applyFont="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9" fillId="0" borderId="0" xfId="0" applyFont="1" applyFill="1" applyAlignment="1">
      <alignment horizontal="center" wrapText="1"/>
    </xf>
    <xf numFmtId="0" fontId="8" fillId="0" borderId="0" xfId="0" applyFont="1" applyFill="1" applyAlignment="1">
      <alignment horizontal="center"/>
    </xf>
    <xf numFmtId="0" fontId="8" fillId="0" borderId="0" xfId="0" applyFont="1" applyFill="1" applyAlignment="1">
      <alignment horizontal="center" wrapText="1"/>
    </xf>
    <xf numFmtId="0" fontId="7" fillId="0" borderId="2" xfId="1" applyFont="1" applyFill="1" applyBorder="1" applyAlignment="1">
      <alignment horizontal="center" vertical="center"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5" fillId="0" borderId="1" xfId="2"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Alignment="1">
      <alignment horizontal="center" wrapText="1"/>
    </xf>
    <xf numFmtId="0" fontId="10" fillId="0" borderId="1" xfId="3" applyFont="1" applyFill="1" applyBorder="1" applyAlignment="1" applyProtection="1">
      <alignment horizontal="center" vertical="center" wrapText="1"/>
    </xf>
    <xf numFmtId="0" fontId="12" fillId="0" borderId="1" xfId="3" applyFont="1" applyFill="1" applyBorder="1" applyAlignment="1" applyProtection="1">
      <alignment horizontal="center" vertical="center" wrapText="1"/>
    </xf>
    <xf numFmtId="2" fontId="5" fillId="0" borderId="1" xfId="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cellXfs>
  <cellStyles count="5">
    <cellStyle name="常规" xfId="0" builtinId="0"/>
    <cellStyle name="常规 2" xfId="1" xr:uid="{5568A425-E915-43E0-B2AC-96CB5A09E974}"/>
    <cellStyle name="常规 2 2" xfId="3" xr:uid="{0AB6C1C5-7912-4C25-847B-E65C745A4E12}"/>
    <cellStyle name="常规 3" xfId="2" xr:uid="{3A99ED17-F9E3-4B74-8104-A1DBB381ED13}"/>
    <cellStyle name="常规 5" xfId="4" xr:uid="{57DBE4D6-36CD-41FB-A938-01647387C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E6B11-5ECA-49C4-8FF5-42FCEE6660C4}">
  <sheetPr>
    <pageSetUpPr fitToPage="1"/>
  </sheetPr>
  <dimension ref="A1:Z20"/>
  <sheetViews>
    <sheetView tabSelected="1" zoomScale="60" zoomScaleNormal="60" workbookViewId="0">
      <selection activeCell="D20" sqref="D20"/>
    </sheetView>
  </sheetViews>
  <sheetFormatPr defaultRowHeight="14.4" x14ac:dyDescent="0.25"/>
  <cols>
    <col min="1" max="1" width="9" style="14" bestFit="1" customWidth="1"/>
    <col min="2" max="2" width="23.6640625" style="14" customWidth="1"/>
    <col min="3" max="3" width="8.88671875" style="14"/>
    <col min="4" max="4" width="14.33203125" style="14" customWidth="1"/>
    <col min="5" max="5" width="8.88671875" style="14"/>
    <col min="6" max="6" width="16" style="14" customWidth="1"/>
    <col min="7" max="7" width="18.88671875" style="14" customWidth="1"/>
    <col min="8" max="8" width="44.77734375" style="14" customWidth="1"/>
    <col min="9" max="9" width="9.88671875" style="14" bestFit="1" customWidth="1"/>
    <col min="10" max="10" width="14.44140625" style="14" customWidth="1"/>
    <col min="11" max="11" width="9" style="14" bestFit="1" customWidth="1"/>
    <col min="12" max="12" width="26.77734375" style="14" customWidth="1"/>
    <col min="13" max="13" width="9" style="14" bestFit="1" customWidth="1"/>
    <col min="14" max="14" width="8.88671875" style="14"/>
    <col min="15" max="15" width="9" style="14" bestFit="1" customWidth="1"/>
    <col min="16" max="16" width="24" style="14" customWidth="1"/>
    <col min="17" max="17" width="9" style="14" bestFit="1" customWidth="1"/>
    <col min="18" max="18" width="25.33203125" style="14" customWidth="1"/>
    <col min="19" max="19" width="9" style="14" bestFit="1" customWidth="1"/>
    <col min="20" max="20" width="18.88671875" style="14" customWidth="1"/>
    <col min="21" max="21" width="9" style="14" bestFit="1" customWidth="1"/>
    <col min="22" max="22" width="16.88671875" style="14" customWidth="1"/>
    <col min="23" max="23" width="18.44140625" style="14" customWidth="1"/>
    <col min="24" max="24" width="15.6640625" style="14" customWidth="1"/>
    <col min="25" max="16384" width="8.88671875" style="14"/>
  </cols>
  <sheetData>
    <row r="1" spans="1:26" ht="15.6" x14ac:dyDescent="0.25">
      <c r="A1" s="27" t="s">
        <v>0</v>
      </c>
      <c r="B1" s="27" t="s">
        <v>1</v>
      </c>
      <c r="C1" s="27" t="s">
        <v>2</v>
      </c>
      <c r="D1" s="28" t="s">
        <v>25</v>
      </c>
      <c r="E1" s="28" t="s">
        <v>3</v>
      </c>
      <c r="F1" s="27" t="s">
        <v>4</v>
      </c>
      <c r="G1" s="27" t="s">
        <v>5</v>
      </c>
      <c r="H1" s="30" t="s">
        <v>6</v>
      </c>
      <c r="I1" s="31"/>
      <c r="J1" s="31"/>
      <c r="K1" s="31"/>
      <c r="L1" s="31"/>
      <c r="M1" s="31"/>
      <c r="N1" s="31"/>
      <c r="O1" s="31"/>
      <c r="P1" s="31"/>
      <c r="Q1" s="31"/>
      <c r="R1" s="31"/>
      <c r="S1" s="31"/>
      <c r="T1" s="31"/>
      <c r="U1" s="32"/>
      <c r="V1" s="28" t="s">
        <v>7</v>
      </c>
      <c r="W1" s="27" t="s">
        <v>8</v>
      </c>
      <c r="X1" s="27" t="s">
        <v>9</v>
      </c>
      <c r="Y1" s="27" t="s">
        <v>10</v>
      </c>
    </row>
    <row r="2" spans="1:26" ht="31.2" x14ac:dyDescent="0.25">
      <c r="A2" s="28"/>
      <c r="B2" s="28"/>
      <c r="C2" s="28"/>
      <c r="D2" s="29"/>
      <c r="E2" s="29"/>
      <c r="F2" s="28"/>
      <c r="G2" s="28"/>
      <c r="H2" s="15" t="s">
        <v>26</v>
      </c>
      <c r="I2" s="15" t="s">
        <v>11</v>
      </c>
      <c r="J2" s="15" t="s">
        <v>12</v>
      </c>
      <c r="K2" s="15" t="s">
        <v>11</v>
      </c>
      <c r="L2" s="15" t="s">
        <v>13</v>
      </c>
      <c r="M2" s="15" t="s">
        <v>11</v>
      </c>
      <c r="N2" s="15" t="s">
        <v>14</v>
      </c>
      <c r="O2" s="15" t="s">
        <v>11</v>
      </c>
      <c r="P2" s="15" t="s">
        <v>15</v>
      </c>
      <c r="Q2" s="15" t="s">
        <v>11</v>
      </c>
      <c r="R2" s="15" t="s">
        <v>16</v>
      </c>
      <c r="S2" s="15" t="s">
        <v>11</v>
      </c>
      <c r="T2" s="15" t="s">
        <v>17</v>
      </c>
      <c r="U2" s="15" t="s">
        <v>11</v>
      </c>
      <c r="V2" s="29"/>
      <c r="W2" s="28"/>
      <c r="X2" s="28"/>
      <c r="Y2" s="28"/>
    </row>
    <row r="3" spans="1:26" ht="169.5" customHeight="1" x14ac:dyDescent="0.25">
      <c r="A3" s="16">
        <v>1</v>
      </c>
      <c r="B3" s="17">
        <v>2019211149</v>
      </c>
      <c r="C3" s="16" t="s">
        <v>47</v>
      </c>
      <c r="D3" s="17">
        <v>19982068496</v>
      </c>
      <c r="E3" s="16" t="s">
        <v>28</v>
      </c>
      <c r="F3" s="16">
        <v>86.25</v>
      </c>
      <c r="G3" s="16">
        <f>F3*0.25</f>
        <v>21.5625</v>
      </c>
      <c r="H3" s="16" t="s">
        <v>124</v>
      </c>
      <c r="I3" s="16">
        <v>133</v>
      </c>
      <c r="J3" s="16"/>
      <c r="K3" s="16"/>
      <c r="L3" s="16"/>
      <c r="M3" s="16"/>
      <c r="N3" s="16"/>
      <c r="O3" s="16"/>
      <c r="P3" s="16"/>
      <c r="Q3" s="16"/>
      <c r="R3" s="16" t="s">
        <v>106</v>
      </c>
      <c r="S3" s="16">
        <v>18</v>
      </c>
      <c r="T3" s="16" t="s">
        <v>48</v>
      </c>
      <c r="U3" s="16">
        <v>15</v>
      </c>
      <c r="V3" s="16">
        <f>SUM(U3+S3+Q3+O3+M3+K3+I3)</f>
        <v>166</v>
      </c>
      <c r="W3" s="11">
        <f t="shared" ref="W3:W11" si="0">V3*0.75</f>
        <v>124.5</v>
      </c>
      <c r="X3" s="16">
        <f t="shared" ref="X3:X12" si="1">W3+G3</f>
        <v>146.0625</v>
      </c>
      <c r="Y3" s="17"/>
    </row>
    <row r="4" spans="1:26" ht="177.75" customHeight="1" x14ac:dyDescent="0.25">
      <c r="A4" s="16">
        <v>2</v>
      </c>
      <c r="B4" s="17">
        <v>2019211131</v>
      </c>
      <c r="C4" s="16" t="s">
        <v>46</v>
      </c>
      <c r="D4" s="17">
        <v>19982025946</v>
      </c>
      <c r="E4" s="16" t="s">
        <v>28</v>
      </c>
      <c r="F4" s="16">
        <v>83.56</v>
      </c>
      <c r="G4" s="16">
        <f>F4*0.25</f>
        <v>20.89</v>
      </c>
      <c r="H4" s="16" t="s">
        <v>111</v>
      </c>
      <c r="I4" s="16">
        <v>139</v>
      </c>
      <c r="J4" s="16"/>
      <c r="K4" s="16"/>
      <c r="L4" s="16"/>
      <c r="M4" s="16"/>
      <c r="N4" s="16"/>
      <c r="O4" s="16"/>
      <c r="P4" s="16"/>
      <c r="Q4" s="16"/>
      <c r="R4" s="16" t="s">
        <v>112</v>
      </c>
      <c r="S4" s="16">
        <v>19.125</v>
      </c>
      <c r="T4" s="16" t="s">
        <v>104</v>
      </c>
      <c r="U4" s="16">
        <v>7</v>
      </c>
      <c r="V4" s="16">
        <f>SUM(U4+S4+Q4+O4+M4+K4+I4)</f>
        <v>165.125</v>
      </c>
      <c r="W4" s="11">
        <f t="shared" si="0"/>
        <v>123.84375</v>
      </c>
      <c r="X4" s="16">
        <f t="shared" si="1"/>
        <v>144.73374999999999</v>
      </c>
      <c r="Y4" s="18"/>
    </row>
    <row r="5" spans="1:26" ht="162" customHeight="1" x14ac:dyDescent="0.25">
      <c r="A5" s="16">
        <v>3</v>
      </c>
      <c r="B5" s="19" t="s">
        <v>87</v>
      </c>
      <c r="C5" s="11" t="s">
        <v>88</v>
      </c>
      <c r="D5" s="26" t="s">
        <v>89</v>
      </c>
      <c r="E5" s="11" t="s">
        <v>90</v>
      </c>
      <c r="F5" s="11">
        <v>86.85</v>
      </c>
      <c r="G5" s="11">
        <v>21.712499999999999</v>
      </c>
      <c r="H5" s="11" t="s">
        <v>132</v>
      </c>
      <c r="I5" s="11">
        <v>93.5</v>
      </c>
      <c r="J5" s="11"/>
      <c r="K5" s="11"/>
      <c r="L5" s="11"/>
      <c r="M5" s="11"/>
      <c r="N5" s="11"/>
      <c r="O5" s="11"/>
      <c r="P5" s="11" t="s">
        <v>133</v>
      </c>
      <c r="Q5" s="11">
        <v>17.3</v>
      </c>
      <c r="R5" s="11" t="s">
        <v>91</v>
      </c>
      <c r="S5" s="11">
        <v>18</v>
      </c>
      <c r="T5" s="11" t="s">
        <v>134</v>
      </c>
      <c r="U5" s="11">
        <v>19</v>
      </c>
      <c r="V5" s="11">
        <f>I5+Q5+S5+U5</f>
        <v>147.80000000000001</v>
      </c>
      <c r="W5" s="11">
        <f t="shared" si="0"/>
        <v>110.85000000000001</v>
      </c>
      <c r="X5" s="2">
        <f t="shared" si="1"/>
        <v>132.5625</v>
      </c>
      <c r="Y5" s="16"/>
    </row>
    <row r="6" spans="1:26" ht="238.5" customHeight="1" x14ac:dyDescent="0.25">
      <c r="A6" s="16">
        <v>4</v>
      </c>
      <c r="B6" s="17">
        <v>2019211109</v>
      </c>
      <c r="C6" s="16" t="s">
        <v>44</v>
      </c>
      <c r="D6" s="17">
        <v>15071467029</v>
      </c>
      <c r="E6" s="16" t="s">
        <v>28</v>
      </c>
      <c r="F6" s="16">
        <v>86.46</v>
      </c>
      <c r="G6" s="16">
        <f t="shared" ref="G6:G20" si="2">F6*0.25</f>
        <v>21.614999999999998</v>
      </c>
      <c r="H6" s="16" t="s">
        <v>110</v>
      </c>
      <c r="I6" s="16">
        <v>98</v>
      </c>
      <c r="J6" s="16"/>
      <c r="K6" s="16"/>
      <c r="L6" s="16"/>
      <c r="M6" s="16"/>
      <c r="N6" s="16"/>
      <c r="O6" s="16"/>
      <c r="P6" s="16"/>
      <c r="Q6" s="16"/>
      <c r="R6" s="16" t="s">
        <v>101</v>
      </c>
      <c r="S6" s="16">
        <v>19.125</v>
      </c>
      <c r="T6" s="16" t="s">
        <v>45</v>
      </c>
      <c r="U6" s="16">
        <v>25</v>
      </c>
      <c r="V6" s="16">
        <f>SUM(U6+S6+Q6+O6+M6+K6+I6)</f>
        <v>142.125</v>
      </c>
      <c r="W6" s="11">
        <f t="shared" si="0"/>
        <v>106.59375</v>
      </c>
      <c r="X6" s="16">
        <f t="shared" si="1"/>
        <v>128.20875000000001</v>
      </c>
      <c r="Y6" s="11"/>
    </row>
    <row r="7" spans="1:26" ht="408.6" customHeight="1" x14ac:dyDescent="0.25">
      <c r="A7" s="16">
        <v>5</v>
      </c>
      <c r="B7" s="17">
        <v>2019211103</v>
      </c>
      <c r="C7" s="16" t="s">
        <v>50</v>
      </c>
      <c r="D7" s="17">
        <v>18707141468</v>
      </c>
      <c r="E7" s="16" t="s">
        <v>51</v>
      </c>
      <c r="F7" s="16">
        <v>84.21</v>
      </c>
      <c r="G7" s="16">
        <f t="shared" si="2"/>
        <v>21.052499999999998</v>
      </c>
      <c r="H7" s="16" t="s">
        <v>125</v>
      </c>
      <c r="I7" s="16">
        <v>76.25</v>
      </c>
      <c r="J7" s="16"/>
      <c r="K7" s="16"/>
      <c r="L7" s="16"/>
      <c r="M7" s="16"/>
      <c r="N7" s="16"/>
      <c r="O7" s="16"/>
      <c r="P7" s="16" t="s">
        <v>52</v>
      </c>
      <c r="Q7" s="16">
        <v>20</v>
      </c>
      <c r="R7" s="16" t="s">
        <v>53</v>
      </c>
      <c r="S7" s="16">
        <v>18</v>
      </c>
      <c r="T7" s="16" t="s">
        <v>126</v>
      </c>
      <c r="U7" s="16">
        <v>23</v>
      </c>
      <c r="V7" s="16">
        <f>SUM(U7+S7+Q7+O7+M7+K7+I7)</f>
        <v>137.25</v>
      </c>
      <c r="W7" s="11">
        <f t="shared" si="0"/>
        <v>102.9375</v>
      </c>
      <c r="X7" s="16">
        <f t="shared" si="1"/>
        <v>123.99</v>
      </c>
      <c r="Y7" s="16"/>
    </row>
    <row r="8" spans="1:26" ht="171.6" x14ac:dyDescent="0.25">
      <c r="A8" s="16">
        <v>6</v>
      </c>
      <c r="B8" s="1">
        <v>2019211127</v>
      </c>
      <c r="C8" s="2" t="s">
        <v>75</v>
      </c>
      <c r="D8" s="1">
        <v>18398631580</v>
      </c>
      <c r="E8" s="2" t="s">
        <v>51</v>
      </c>
      <c r="F8" s="2">
        <v>83.02</v>
      </c>
      <c r="G8" s="2">
        <f t="shared" si="2"/>
        <v>20.754999999999999</v>
      </c>
      <c r="H8" s="2" t="s">
        <v>115</v>
      </c>
      <c r="I8" s="2">
        <v>115</v>
      </c>
      <c r="J8" s="2"/>
      <c r="K8" s="2"/>
      <c r="L8" s="2"/>
      <c r="M8" s="2"/>
      <c r="N8" s="2"/>
      <c r="O8" s="2"/>
      <c r="P8" s="2"/>
      <c r="Q8" s="2"/>
      <c r="R8" s="2"/>
      <c r="S8" s="2"/>
      <c r="T8" s="2" t="s">
        <v>98</v>
      </c>
      <c r="U8" s="2">
        <v>19</v>
      </c>
      <c r="V8" s="2">
        <f>SUM(U8+S8+Q8+O8+M8+K8+I8)</f>
        <v>134</v>
      </c>
      <c r="W8" s="11">
        <f t="shared" si="0"/>
        <v>100.5</v>
      </c>
      <c r="X8" s="2">
        <f t="shared" si="1"/>
        <v>121.255</v>
      </c>
      <c r="Y8" s="16"/>
    </row>
    <row r="9" spans="1:26" ht="296.39999999999998" x14ac:dyDescent="0.25">
      <c r="A9" s="16">
        <v>7</v>
      </c>
      <c r="B9" s="19">
        <v>2019211146</v>
      </c>
      <c r="C9" s="11" t="s">
        <v>43</v>
      </c>
      <c r="D9" s="19">
        <v>15520721336</v>
      </c>
      <c r="E9" s="11" t="s">
        <v>18</v>
      </c>
      <c r="F9" s="11">
        <v>83.38</v>
      </c>
      <c r="G9" s="16">
        <f t="shared" ref="G9" si="3">F9*0.25</f>
        <v>20.844999999999999</v>
      </c>
      <c r="H9" s="11" t="s">
        <v>120</v>
      </c>
      <c r="I9" s="11">
        <v>89</v>
      </c>
      <c r="J9" s="11"/>
      <c r="K9" s="11"/>
      <c r="L9" s="11"/>
      <c r="M9" s="11"/>
      <c r="N9" s="11"/>
      <c r="O9" s="11"/>
      <c r="P9" s="11" t="s">
        <v>122</v>
      </c>
      <c r="Q9" s="11">
        <v>2</v>
      </c>
      <c r="R9" s="11" t="s">
        <v>123</v>
      </c>
      <c r="S9" s="11">
        <v>22.5</v>
      </c>
      <c r="T9" s="11" t="s">
        <v>142</v>
      </c>
      <c r="U9" s="11">
        <v>17</v>
      </c>
      <c r="V9" s="16">
        <f>SUM(U9+S9+Q9+O9+M9+K9+I9)</f>
        <v>130.5</v>
      </c>
      <c r="W9" s="11">
        <f t="shared" ref="W9" si="4">V9*0.75</f>
        <v>97.875</v>
      </c>
      <c r="X9" s="16">
        <f t="shared" ref="X9" si="5">W9+G9</f>
        <v>118.72</v>
      </c>
      <c r="Y9" s="16"/>
    </row>
    <row r="10" spans="1:26" ht="409.6" x14ac:dyDescent="0.25">
      <c r="A10" s="16">
        <v>8</v>
      </c>
      <c r="B10" s="17">
        <v>2019211156</v>
      </c>
      <c r="C10" s="16" t="s">
        <v>49</v>
      </c>
      <c r="D10" s="17">
        <v>18408231456</v>
      </c>
      <c r="E10" s="16" t="s">
        <v>20</v>
      </c>
      <c r="F10" s="16">
        <v>85.47</v>
      </c>
      <c r="G10" s="16">
        <f t="shared" si="2"/>
        <v>21.3675</v>
      </c>
      <c r="H10" s="16" t="s">
        <v>102</v>
      </c>
      <c r="I10" s="20">
        <v>114.5</v>
      </c>
      <c r="J10" s="16"/>
      <c r="K10" s="16"/>
      <c r="L10" s="16"/>
      <c r="M10" s="16"/>
      <c r="N10" s="16"/>
      <c r="O10" s="16"/>
      <c r="P10" s="16"/>
      <c r="Q10" s="16"/>
      <c r="R10" s="16"/>
      <c r="S10" s="16"/>
      <c r="T10" s="16" t="s">
        <v>42</v>
      </c>
      <c r="U10" s="16">
        <v>15</v>
      </c>
      <c r="V10" s="16">
        <f>SUM(U10+S10+Q10+O10+M10+K10+I10)</f>
        <v>129.5</v>
      </c>
      <c r="W10" s="11">
        <f t="shared" si="0"/>
        <v>97.125</v>
      </c>
      <c r="X10" s="16">
        <f t="shared" si="1"/>
        <v>118.49250000000001</v>
      </c>
      <c r="Y10" s="16"/>
    </row>
    <row r="11" spans="1:26" ht="409.6" x14ac:dyDescent="0.25">
      <c r="A11" s="16">
        <v>9</v>
      </c>
      <c r="B11" s="1">
        <v>2019211147</v>
      </c>
      <c r="C11" s="2" t="s">
        <v>66</v>
      </c>
      <c r="D11" s="1">
        <v>18402870306</v>
      </c>
      <c r="E11" s="2" t="s">
        <v>21</v>
      </c>
      <c r="F11" s="2">
        <v>83.76</v>
      </c>
      <c r="G11" s="2">
        <f t="shared" si="2"/>
        <v>20.94</v>
      </c>
      <c r="H11" s="2" t="s">
        <v>129</v>
      </c>
      <c r="I11" s="2">
        <v>42.5</v>
      </c>
      <c r="J11" s="2"/>
      <c r="K11" s="2"/>
      <c r="L11" s="2"/>
      <c r="M11" s="2"/>
      <c r="N11" s="2"/>
      <c r="O11" s="2"/>
      <c r="P11" s="2" t="s">
        <v>130</v>
      </c>
      <c r="Q11" s="2">
        <v>20.399999999999999</v>
      </c>
      <c r="R11" s="2" t="s">
        <v>67</v>
      </c>
      <c r="S11" s="2" t="s">
        <v>138</v>
      </c>
      <c r="T11" s="2" t="s">
        <v>139</v>
      </c>
      <c r="U11" s="2">
        <v>29</v>
      </c>
      <c r="V11" s="2">
        <v>109.9</v>
      </c>
      <c r="W11" s="11">
        <f t="shared" si="0"/>
        <v>82.425000000000011</v>
      </c>
      <c r="X11" s="2">
        <f t="shared" si="1"/>
        <v>103.36500000000001</v>
      </c>
      <c r="Y11" s="16"/>
    </row>
    <row r="12" spans="1:26" ht="140.4" x14ac:dyDescent="0.25">
      <c r="A12" s="16">
        <v>10</v>
      </c>
      <c r="B12" s="17" t="s">
        <v>31</v>
      </c>
      <c r="C12" s="17" t="s">
        <v>32</v>
      </c>
      <c r="D12" s="17" t="s">
        <v>33</v>
      </c>
      <c r="E12" s="17" t="s">
        <v>34</v>
      </c>
      <c r="F12" s="17" t="s">
        <v>35</v>
      </c>
      <c r="G12" s="16">
        <f t="shared" si="2"/>
        <v>20.62</v>
      </c>
      <c r="H12" s="16" t="s">
        <v>121</v>
      </c>
      <c r="I12" s="17" t="s">
        <v>36</v>
      </c>
      <c r="J12" s="17"/>
      <c r="K12" s="17"/>
      <c r="L12" s="17"/>
      <c r="M12" s="17"/>
      <c r="N12" s="17"/>
      <c r="O12" s="16"/>
      <c r="P12" s="16" t="s">
        <v>37</v>
      </c>
      <c r="Q12" s="17" t="s">
        <v>38</v>
      </c>
      <c r="R12" s="16" t="s">
        <v>39</v>
      </c>
      <c r="S12" s="17" t="s">
        <v>40</v>
      </c>
      <c r="T12" s="17"/>
      <c r="U12" s="17"/>
      <c r="V12" s="16">
        <f>SUM(U12+S12+Q12+O12+M12+K12+I12)</f>
        <v>108.25</v>
      </c>
      <c r="W12" s="17" t="s">
        <v>41</v>
      </c>
      <c r="X12" s="16">
        <f t="shared" si="1"/>
        <v>101.80800000000001</v>
      </c>
      <c r="Y12" s="16"/>
    </row>
    <row r="13" spans="1:26" ht="156" x14ac:dyDescent="0.25">
      <c r="A13" s="16">
        <v>11</v>
      </c>
      <c r="B13" s="17">
        <v>2019200739</v>
      </c>
      <c r="C13" s="16" t="s">
        <v>54</v>
      </c>
      <c r="D13" s="17">
        <v>15528317807</v>
      </c>
      <c r="E13" s="16" t="s">
        <v>22</v>
      </c>
      <c r="F13" s="16">
        <v>85.23</v>
      </c>
      <c r="G13" s="16">
        <f t="shared" si="2"/>
        <v>21.307500000000001</v>
      </c>
      <c r="H13" s="16" t="s">
        <v>55</v>
      </c>
      <c r="I13" s="16">
        <v>77</v>
      </c>
      <c r="J13" s="16"/>
      <c r="K13" s="16"/>
      <c r="L13" s="16"/>
      <c r="M13" s="16"/>
      <c r="N13" s="16"/>
      <c r="O13" s="16"/>
      <c r="P13" s="16"/>
      <c r="Q13" s="16"/>
      <c r="R13" s="16" t="s">
        <v>56</v>
      </c>
      <c r="S13" s="16">
        <v>18</v>
      </c>
      <c r="T13" s="16" t="s">
        <v>127</v>
      </c>
      <c r="U13" s="16">
        <v>7</v>
      </c>
      <c r="V13" s="16">
        <v>102</v>
      </c>
      <c r="W13" s="11">
        <f t="shared" ref="W13:W20" si="6">V13*0.75</f>
        <v>76.5</v>
      </c>
      <c r="X13" s="16">
        <v>97.807500000000005</v>
      </c>
      <c r="Y13" s="21"/>
    </row>
    <row r="14" spans="1:26" ht="265.2" x14ac:dyDescent="0.3">
      <c r="A14" s="16">
        <v>12</v>
      </c>
      <c r="B14" s="1">
        <v>2019200724</v>
      </c>
      <c r="C14" s="2" t="s">
        <v>70</v>
      </c>
      <c r="D14" s="1">
        <v>15528398931</v>
      </c>
      <c r="E14" s="2" t="s">
        <v>21</v>
      </c>
      <c r="F14" s="2">
        <v>86.17</v>
      </c>
      <c r="G14" s="2">
        <f t="shared" si="2"/>
        <v>21.5425</v>
      </c>
      <c r="H14" s="2" t="s">
        <v>71</v>
      </c>
      <c r="I14" s="2">
        <v>49</v>
      </c>
      <c r="J14" s="2"/>
      <c r="K14" s="2"/>
      <c r="L14" s="2"/>
      <c r="M14" s="2"/>
      <c r="N14" s="2"/>
      <c r="O14" s="2"/>
      <c r="P14" s="2" t="s">
        <v>103</v>
      </c>
      <c r="Q14" s="2">
        <v>0</v>
      </c>
      <c r="R14" s="2"/>
      <c r="S14" s="2"/>
      <c r="T14" s="2" t="s">
        <v>140</v>
      </c>
      <c r="U14" s="2">
        <v>40</v>
      </c>
      <c r="V14" s="2">
        <f t="shared" ref="V14:V20" si="7">SUM(U14+S14+Q14+O14+M14+K14+I14)</f>
        <v>89</v>
      </c>
      <c r="W14" s="11">
        <f t="shared" si="6"/>
        <v>66.75</v>
      </c>
      <c r="X14" s="2">
        <f t="shared" ref="X14:X20" si="8">W14+G14</f>
        <v>88.292500000000004</v>
      </c>
      <c r="Y14" s="2"/>
      <c r="Z14" s="22"/>
    </row>
    <row r="15" spans="1:26" ht="296.39999999999998" x14ac:dyDescent="0.25">
      <c r="A15" s="16">
        <v>13</v>
      </c>
      <c r="B15" s="1">
        <v>2019200729</v>
      </c>
      <c r="C15" s="2" t="s">
        <v>72</v>
      </c>
      <c r="D15" s="1">
        <v>15528172906</v>
      </c>
      <c r="E15" s="2" t="s">
        <v>24</v>
      </c>
      <c r="F15" s="2">
        <v>84.57</v>
      </c>
      <c r="G15" s="2">
        <f t="shared" si="2"/>
        <v>21.142499999999998</v>
      </c>
      <c r="H15" s="2" t="s">
        <v>141</v>
      </c>
      <c r="I15" s="2">
        <v>49</v>
      </c>
      <c r="J15" s="2"/>
      <c r="K15" s="2"/>
      <c r="L15" s="2"/>
      <c r="M15" s="2"/>
      <c r="N15" s="2"/>
      <c r="O15" s="2"/>
      <c r="P15" s="2" t="s">
        <v>73</v>
      </c>
      <c r="Q15" s="2">
        <v>2</v>
      </c>
      <c r="R15" s="2" t="s">
        <v>114</v>
      </c>
      <c r="S15" s="2">
        <v>22.5</v>
      </c>
      <c r="T15" s="2" t="s">
        <v>74</v>
      </c>
      <c r="U15" s="2">
        <v>10</v>
      </c>
      <c r="V15" s="2">
        <f t="shared" si="7"/>
        <v>83.5</v>
      </c>
      <c r="W15" s="11">
        <f t="shared" si="6"/>
        <v>62.625</v>
      </c>
      <c r="X15" s="2">
        <f t="shared" si="8"/>
        <v>83.767499999999998</v>
      </c>
      <c r="Y15" s="23"/>
    </row>
    <row r="16" spans="1:26" ht="390" x14ac:dyDescent="0.25">
      <c r="A16" s="16">
        <v>14</v>
      </c>
      <c r="B16" s="19">
        <v>2019200709</v>
      </c>
      <c r="C16" s="11" t="s">
        <v>60</v>
      </c>
      <c r="D16" s="19">
        <v>19982069553</v>
      </c>
      <c r="E16" s="11" t="s">
        <v>61</v>
      </c>
      <c r="F16" s="11">
        <v>86.02</v>
      </c>
      <c r="G16" s="2">
        <f t="shared" si="2"/>
        <v>21.504999999999999</v>
      </c>
      <c r="H16" s="11" t="s">
        <v>100</v>
      </c>
      <c r="I16" s="11">
        <f>28+28+4.5+4.5</f>
        <v>65</v>
      </c>
      <c r="J16" s="11" t="s">
        <v>19</v>
      </c>
      <c r="K16" s="11">
        <v>0</v>
      </c>
      <c r="L16" s="11" t="s">
        <v>19</v>
      </c>
      <c r="M16" s="11">
        <v>0</v>
      </c>
      <c r="N16" s="11" t="s">
        <v>19</v>
      </c>
      <c r="O16" s="11">
        <v>0</v>
      </c>
      <c r="P16" s="11" t="s">
        <v>135</v>
      </c>
      <c r="Q16" s="11">
        <v>0.9</v>
      </c>
      <c r="R16" s="11" t="s">
        <v>136</v>
      </c>
      <c r="S16" s="11">
        <v>0</v>
      </c>
      <c r="T16" s="11" t="s">
        <v>62</v>
      </c>
      <c r="U16" s="11">
        <v>15</v>
      </c>
      <c r="V16" s="2">
        <f t="shared" si="7"/>
        <v>80.900000000000006</v>
      </c>
      <c r="W16" s="11">
        <f t="shared" si="6"/>
        <v>60.675000000000004</v>
      </c>
      <c r="X16" s="2">
        <f t="shared" si="8"/>
        <v>82.18</v>
      </c>
      <c r="Y16" s="24"/>
      <c r="Z16" s="12"/>
    </row>
    <row r="17" spans="1:26" ht="234" x14ac:dyDescent="0.25">
      <c r="A17" s="16">
        <v>15</v>
      </c>
      <c r="B17" s="17">
        <v>2020200794</v>
      </c>
      <c r="C17" s="16" t="s">
        <v>27</v>
      </c>
      <c r="D17" s="17">
        <v>15528010369</v>
      </c>
      <c r="E17" s="16" t="s">
        <v>28</v>
      </c>
      <c r="F17" s="25">
        <v>91.32</v>
      </c>
      <c r="G17" s="16">
        <f t="shared" si="2"/>
        <v>22.83</v>
      </c>
      <c r="H17" s="16" t="s">
        <v>131</v>
      </c>
      <c r="I17" s="16">
        <v>28</v>
      </c>
      <c r="J17" s="16" t="s">
        <v>19</v>
      </c>
      <c r="K17" s="16">
        <v>0</v>
      </c>
      <c r="L17" s="16" t="s">
        <v>19</v>
      </c>
      <c r="M17" s="16">
        <v>0</v>
      </c>
      <c r="N17" s="16" t="s">
        <v>19</v>
      </c>
      <c r="O17" s="16">
        <v>0</v>
      </c>
      <c r="P17" s="16" t="s">
        <v>19</v>
      </c>
      <c r="Q17" s="16">
        <v>0</v>
      </c>
      <c r="R17" s="16" t="s">
        <v>29</v>
      </c>
      <c r="S17" s="16">
        <v>18</v>
      </c>
      <c r="T17" s="16" t="s">
        <v>30</v>
      </c>
      <c r="U17" s="16">
        <v>25</v>
      </c>
      <c r="V17" s="16">
        <f t="shared" si="7"/>
        <v>71</v>
      </c>
      <c r="W17" s="11">
        <f t="shared" si="6"/>
        <v>53.25</v>
      </c>
      <c r="X17" s="16">
        <f t="shared" si="8"/>
        <v>76.08</v>
      </c>
      <c r="Y17" s="23"/>
    </row>
    <row r="18" spans="1:26" ht="257.39999999999998" customHeight="1" x14ac:dyDescent="0.25">
      <c r="A18" s="16">
        <v>16</v>
      </c>
      <c r="B18" s="3">
        <v>2020200824</v>
      </c>
      <c r="C18" s="4" t="s">
        <v>68</v>
      </c>
      <c r="D18" s="3">
        <v>15528037391</v>
      </c>
      <c r="E18" s="4" t="s">
        <v>21</v>
      </c>
      <c r="F18" s="4">
        <v>90.88</v>
      </c>
      <c r="G18" s="2">
        <f t="shared" si="2"/>
        <v>22.72</v>
      </c>
      <c r="H18" s="4" t="s">
        <v>116</v>
      </c>
      <c r="I18" s="4">
        <v>37.5</v>
      </c>
      <c r="J18" s="4" t="s">
        <v>19</v>
      </c>
      <c r="K18" s="4">
        <v>0</v>
      </c>
      <c r="L18" s="4" t="s">
        <v>19</v>
      </c>
      <c r="M18" s="4">
        <v>0</v>
      </c>
      <c r="N18" s="4" t="s">
        <v>19</v>
      </c>
      <c r="O18" s="4">
        <v>0</v>
      </c>
      <c r="P18" s="4" t="s">
        <v>19</v>
      </c>
      <c r="Q18" s="4">
        <v>0</v>
      </c>
      <c r="R18" s="4" t="s">
        <v>19</v>
      </c>
      <c r="S18" s="4">
        <v>0</v>
      </c>
      <c r="T18" s="4" t="s">
        <v>69</v>
      </c>
      <c r="U18" s="4">
        <v>30</v>
      </c>
      <c r="V18" s="2">
        <f t="shared" si="7"/>
        <v>67.5</v>
      </c>
      <c r="W18" s="11">
        <f t="shared" si="6"/>
        <v>50.625</v>
      </c>
      <c r="X18" s="2">
        <f t="shared" si="8"/>
        <v>73.344999999999999</v>
      </c>
      <c r="Y18" s="24"/>
    </row>
    <row r="19" spans="1:26" ht="78" x14ac:dyDescent="0.3">
      <c r="A19" s="16">
        <v>17</v>
      </c>
      <c r="B19" s="17" t="s">
        <v>57</v>
      </c>
      <c r="C19" s="16" t="s">
        <v>58</v>
      </c>
      <c r="D19" s="17">
        <v>15528019363</v>
      </c>
      <c r="E19" s="16" t="s">
        <v>21</v>
      </c>
      <c r="F19" s="16">
        <v>89.87</v>
      </c>
      <c r="G19" s="16">
        <f t="shared" si="2"/>
        <v>22.467500000000001</v>
      </c>
      <c r="H19" s="16" t="s">
        <v>105</v>
      </c>
      <c r="I19" s="16">
        <v>37.5</v>
      </c>
      <c r="J19" s="16"/>
      <c r="K19" s="16"/>
      <c r="L19" s="16"/>
      <c r="M19" s="16"/>
      <c r="N19" s="16"/>
      <c r="O19" s="16"/>
      <c r="P19" s="16"/>
      <c r="Q19" s="16"/>
      <c r="R19" s="16"/>
      <c r="S19" s="16"/>
      <c r="T19" s="16" t="s">
        <v>59</v>
      </c>
      <c r="U19" s="16">
        <v>30</v>
      </c>
      <c r="V19" s="16">
        <f t="shared" si="7"/>
        <v>67.5</v>
      </c>
      <c r="W19" s="11">
        <f t="shared" si="6"/>
        <v>50.625</v>
      </c>
      <c r="X19" s="16">
        <f t="shared" si="8"/>
        <v>73.092500000000001</v>
      </c>
      <c r="Y19" s="16"/>
      <c r="Z19" s="22"/>
    </row>
    <row r="20" spans="1:26" ht="312" x14ac:dyDescent="0.25">
      <c r="A20" s="16">
        <v>18</v>
      </c>
      <c r="B20" s="1" t="s">
        <v>63</v>
      </c>
      <c r="C20" s="1" t="s">
        <v>64</v>
      </c>
      <c r="D20" s="1">
        <v>18956281192</v>
      </c>
      <c r="E20" s="1" t="s">
        <v>23</v>
      </c>
      <c r="F20" s="1" t="s">
        <v>65</v>
      </c>
      <c r="G20" s="2">
        <f t="shared" si="2"/>
        <v>22.18</v>
      </c>
      <c r="H20" s="2" t="s">
        <v>128</v>
      </c>
      <c r="I20" s="1" t="s">
        <v>99</v>
      </c>
      <c r="J20" s="2" t="s">
        <v>19</v>
      </c>
      <c r="K20" s="2">
        <v>0</v>
      </c>
      <c r="L20" s="2" t="s">
        <v>19</v>
      </c>
      <c r="M20" s="2">
        <v>0</v>
      </c>
      <c r="N20" s="2" t="s">
        <v>19</v>
      </c>
      <c r="O20" s="2">
        <v>0</v>
      </c>
      <c r="P20" s="2" t="s">
        <v>109</v>
      </c>
      <c r="Q20" s="1" t="s">
        <v>113</v>
      </c>
      <c r="R20" s="2" t="s">
        <v>19</v>
      </c>
      <c r="S20" s="2">
        <v>0</v>
      </c>
      <c r="T20" s="2" t="s">
        <v>19</v>
      </c>
      <c r="U20" s="2">
        <v>0</v>
      </c>
      <c r="V20" s="2">
        <f t="shared" si="7"/>
        <v>61.2</v>
      </c>
      <c r="W20" s="11">
        <f t="shared" si="6"/>
        <v>45.900000000000006</v>
      </c>
      <c r="X20" s="2">
        <f t="shared" si="8"/>
        <v>68.080000000000013</v>
      </c>
      <c r="Y20" s="11"/>
    </row>
  </sheetData>
  <sortState xmlns:xlrd2="http://schemas.microsoft.com/office/spreadsheetml/2017/richdata2" ref="A3:X22">
    <sortCondition descending="1" ref="X3:X22"/>
  </sortState>
  <mergeCells count="12">
    <mergeCell ref="Y1:Y2"/>
    <mergeCell ref="A1:A2"/>
    <mergeCell ref="B1:B2"/>
    <mergeCell ref="C1:C2"/>
    <mergeCell ref="D1:D2"/>
    <mergeCell ref="E1:E2"/>
    <mergeCell ref="F1:F2"/>
    <mergeCell ref="G1:G2"/>
    <mergeCell ref="H1:U1"/>
    <mergeCell ref="V1:V2"/>
    <mergeCell ref="W1:W2"/>
    <mergeCell ref="X1:X2"/>
  </mergeCells>
  <phoneticPr fontId="2" type="noConversion"/>
  <pageMargins left="0.7" right="0.7" top="0.75" bottom="0.75" header="0.3" footer="0.3"/>
  <pageSetup paperSize="9" scale="3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A1520-C6C6-4C1C-9FDE-FF5CBA8E0732}">
  <sheetPr>
    <pageSetUpPr fitToPage="1"/>
  </sheetPr>
  <dimension ref="A1:Z6"/>
  <sheetViews>
    <sheetView topLeftCell="A5" zoomScale="55" zoomScaleNormal="55" workbookViewId="0">
      <selection activeCell="F17" sqref="F17"/>
    </sheetView>
  </sheetViews>
  <sheetFormatPr defaultRowHeight="14.4" x14ac:dyDescent="0.25"/>
  <cols>
    <col min="1" max="1" width="4.21875" style="6" customWidth="1"/>
    <col min="2" max="2" width="15.109375" style="6" customWidth="1"/>
    <col min="3" max="3" width="7" style="6" customWidth="1"/>
    <col min="4" max="4" width="19.44140625" style="6" customWidth="1"/>
    <col min="5" max="6" width="12.21875" style="6" customWidth="1"/>
    <col min="7" max="7" width="16" style="6" customWidth="1"/>
    <col min="8" max="8" width="107" style="6" customWidth="1"/>
    <col min="9" max="9" width="6" style="6" customWidth="1"/>
    <col min="10" max="10" width="16.44140625" style="6" customWidth="1"/>
    <col min="11" max="11" width="6" style="6" customWidth="1"/>
    <col min="12" max="12" width="23.77734375" style="6" customWidth="1"/>
    <col min="13" max="13" width="5.77734375" style="6" customWidth="1"/>
    <col min="14" max="14" width="14.6640625" style="6" customWidth="1"/>
    <col min="15" max="15" width="5.77734375" style="6" customWidth="1"/>
    <col min="16" max="16" width="21.44140625" style="6" customWidth="1"/>
    <col min="17" max="17" width="5.77734375" style="6" customWidth="1"/>
    <col min="18" max="18" width="34.88671875" style="6" customWidth="1"/>
    <col min="19" max="19" width="5.33203125" style="6" customWidth="1"/>
    <col min="20" max="20" width="18.33203125" style="6" customWidth="1"/>
    <col min="21" max="21" width="5.77734375" style="6" customWidth="1"/>
    <col min="22" max="22" width="12.44140625" style="6" customWidth="1"/>
    <col min="23" max="23" width="13.109375" style="6" customWidth="1"/>
    <col min="24" max="24" width="6.77734375" style="6" customWidth="1"/>
    <col min="25" max="25" width="10.77734375" style="6" customWidth="1"/>
    <col min="26" max="16384" width="8.88671875" style="6"/>
  </cols>
  <sheetData>
    <row r="1" spans="1:26" ht="15.6" x14ac:dyDescent="0.25">
      <c r="A1" s="33" t="s">
        <v>0</v>
      </c>
      <c r="B1" s="33" t="s">
        <v>1</v>
      </c>
      <c r="C1" s="33" t="s">
        <v>2</v>
      </c>
      <c r="D1" s="34" t="s">
        <v>25</v>
      </c>
      <c r="E1" s="34" t="s">
        <v>3</v>
      </c>
      <c r="F1" s="33" t="s">
        <v>4</v>
      </c>
      <c r="G1" s="33" t="s">
        <v>76</v>
      </c>
      <c r="H1" s="36" t="s">
        <v>6</v>
      </c>
      <c r="I1" s="37"/>
      <c r="J1" s="37"/>
      <c r="K1" s="37"/>
      <c r="L1" s="37"/>
      <c r="M1" s="37"/>
      <c r="N1" s="37"/>
      <c r="O1" s="37"/>
      <c r="P1" s="37"/>
      <c r="Q1" s="37"/>
      <c r="R1" s="37"/>
      <c r="S1" s="37"/>
      <c r="T1" s="37"/>
      <c r="U1" s="38"/>
      <c r="V1" s="34" t="s">
        <v>7</v>
      </c>
      <c r="W1" s="33" t="s">
        <v>77</v>
      </c>
      <c r="X1" s="33" t="s">
        <v>9</v>
      </c>
      <c r="Y1" s="33" t="s">
        <v>10</v>
      </c>
    </row>
    <row r="2" spans="1:26" ht="15.6" x14ac:dyDescent="0.25">
      <c r="A2" s="33"/>
      <c r="B2" s="33"/>
      <c r="C2" s="33"/>
      <c r="D2" s="35"/>
      <c r="E2" s="35"/>
      <c r="F2" s="33"/>
      <c r="G2" s="33"/>
      <c r="H2" s="5" t="s">
        <v>26</v>
      </c>
      <c r="I2" s="5" t="s">
        <v>11</v>
      </c>
      <c r="J2" s="5" t="s">
        <v>12</v>
      </c>
      <c r="K2" s="5" t="s">
        <v>11</v>
      </c>
      <c r="L2" s="5" t="s">
        <v>13</v>
      </c>
      <c r="M2" s="5" t="s">
        <v>11</v>
      </c>
      <c r="N2" s="5" t="s">
        <v>14</v>
      </c>
      <c r="O2" s="5" t="s">
        <v>11</v>
      </c>
      <c r="P2" s="5" t="s">
        <v>15</v>
      </c>
      <c r="Q2" s="5" t="s">
        <v>11</v>
      </c>
      <c r="R2" s="5" t="s">
        <v>16</v>
      </c>
      <c r="S2" s="5" t="s">
        <v>11</v>
      </c>
      <c r="T2" s="5" t="s">
        <v>17</v>
      </c>
      <c r="U2" s="5" t="s">
        <v>11</v>
      </c>
      <c r="V2" s="35"/>
      <c r="W2" s="33"/>
      <c r="X2" s="33"/>
      <c r="Y2" s="33"/>
    </row>
    <row r="3" spans="1:26" ht="409.6" x14ac:dyDescent="0.25">
      <c r="A3" s="7">
        <v>1</v>
      </c>
      <c r="B3" s="7">
        <v>2018310245</v>
      </c>
      <c r="C3" s="7" t="s">
        <v>78</v>
      </c>
      <c r="D3" s="7">
        <v>18782036946</v>
      </c>
      <c r="E3" s="7" t="s">
        <v>22</v>
      </c>
      <c r="F3" s="7">
        <v>89.03</v>
      </c>
      <c r="G3" s="7">
        <f>F3*0.1</f>
        <v>8.9030000000000005</v>
      </c>
      <c r="H3" s="8" t="s">
        <v>117</v>
      </c>
      <c r="I3" s="7">
        <v>456.5</v>
      </c>
      <c r="J3" s="8" t="s">
        <v>79</v>
      </c>
      <c r="K3" s="7">
        <v>10</v>
      </c>
      <c r="L3" s="7"/>
      <c r="M3" s="7">
        <v>0</v>
      </c>
      <c r="N3" s="7"/>
      <c r="O3" s="7"/>
      <c r="P3" s="7"/>
      <c r="Q3" s="7">
        <v>0</v>
      </c>
      <c r="R3" s="8" t="s">
        <v>119</v>
      </c>
      <c r="S3" s="7">
        <v>45</v>
      </c>
      <c r="T3" s="7"/>
      <c r="U3" s="7">
        <v>0</v>
      </c>
      <c r="V3" s="7">
        <f>SUM(I3+K3+M3+O3+Q3+S3+U3)</f>
        <v>511.5</v>
      </c>
      <c r="W3" s="7">
        <f t="shared" ref="W3:W6" si="0">V3*0.9</f>
        <v>460.35</v>
      </c>
      <c r="X3" s="7">
        <f>G3+W3</f>
        <v>469.25300000000004</v>
      </c>
      <c r="Y3" s="7"/>
    </row>
    <row r="4" spans="1:26" ht="409.6" x14ac:dyDescent="0.25">
      <c r="A4" s="7">
        <v>2</v>
      </c>
      <c r="B4" s="9" t="s">
        <v>92</v>
      </c>
      <c r="C4" s="7" t="s">
        <v>93</v>
      </c>
      <c r="D4" s="7">
        <v>13688153705</v>
      </c>
      <c r="E4" s="7" t="s">
        <v>94</v>
      </c>
      <c r="F4" s="7">
        <v>87.76</v>
      </c>
      <c r="G4" s="7">
        <v>8.7759999999999998</v>
      </c>
      <c r="H4" s="8" t="s">
        <v>95</v>
      </c>
      <c r="I4" s="8">
        <v>278</v>
      </c>
      <c r="J4" s="8" t="s">
        <v>96</v>
      </c>
      <c r="K4" s="8">
        <v>0</v>
      </c>
      <c r="L4" s="8" t="s">
        <v>96</v>
      </c>
      <c r="M4" s="8">
        <v>0</v>
      </c>
      <c r="N4" s="8" t="s">
        <v>96</v>
      </c>
      <c r="O4" s="8">
        <v>0</v>
      </c>
      <c r="P4" s="8" t="s">
        <v>96</v>
      </c>
      <c r="Q4" s="8">
        <v>0</v>
      </c>
      <c r="R4" s="8" t="s">
        <v>108</v>
      </c>
      <c r="S4" s="8">
        <v>49.5</v>
      </c>
      <c r="T4" s="8" t="s">
        <v>97</v>
      </c>
      <c r="U4" s="8">
        <v>10</v>
      </c>
      <c r="V4" s="8">
        <f>I4+S4+U4</f>
        <v>337.5</v>
      </c>
      <c r="W4" s="7">
        <f t="shared" si="0"/>
        <v>303.75</v>
      </c>
      <c r="X4" s="7">
        <f>W4+G4</f>
        <v>312.52600000000001</v>
      </c>
      <c r="Y4" s="7"/>
    </row>
    <row r="5" spans="1:26" s="13" customFormat="1" ht="124.8" x14ac:dyDescent="0.25">
      <c r="A5" s="10">
        <v>3</v>
      </c>
      <c r="B5" s="10">
        <v>2019300270</v>
      </c>
      <c r="C5" s="10" t="s">
        <v>85</v>
      </c>
      <c r="D5" s="10">
        <v>18633806861</v>
      </c>
      <c r="E5" s="10" t="s">
        <v>86</v>
      </c>
      <c r="F5" s="10">
        <v>88.76</v>
      </c>
      <c r="G5" s="10">
        <f t="shared" ref="G5:G6" si="1">F5*0.1</f>
        <v>8.8760000000000012</v>
      </c>
      <c r="H5" s="11" t="s">
        <v>118</v>
      </c>
      <c r="I5" s="10">
        <v>315</v>
      </c>
      <c r="J5" s="10" t="s">
        <v>19</v>
      </c>
      <c r="K5" s="10">
        <v>0</v>
      </c>
      <c r="L5" s="10" t="s">
        <v>19</v>
      </c>
      <c r="M5" s="10">
        <v>0</v>
      </c>
      <c r="N5" s="10" t="s">
        <v>19</v>
      </c>
      <c r="O5" s="10">
        <v>0</v>
      </c>
      <c r="P5" s="10" t="s">
        <v>19</v>
      </c>
      <c r="Q5" s="10">
        <v>0</v>
      </c>
      <c r="R5" s="11" t="s">
        <v>107</v>
      </c>
      <c r="S5" s="10">
        <v>9</v>
      </c>
      <c r="T5" s="10" t="s">
        <v>19</v>
      </c>
      <c r="U5" s="10">
        <v>0</v>
      </c>
      <c r="V5" s="10">
        <f t="shared" ref="V5:V6" si="2">SUM(I5+K5+M5+O5+Q5+S5+U5)</f>
        <v>324</v>
      </c>
      <c r="W5" s="10">
        <f t="shared" si="0"/>
        <v>291.60000000000002</v>
      </c>
      <c r="X5" s="10">
        <f t="shared" ref="X5:X6" si="3">G5+W5</f>
        <v>300.476</v>
      </c>
      <c r="Y5" s="10"/>
      <c r="Z5" s="12"/>
    </row>
    <row r="6" spans="1:26" ht="343.2" x14ac:dyDescent="0.25">
      <c r="A6" s="7">
        <v>4</v>
      </c>
      <c r="B6" s="7">
        <v>2019300329</v>
      </c>
      <c r="C6" s="7" t="s">
        <v>80</v>
      </c>
      <c r="D6" s="9" t="s">
        <v>81</v>
      </c>
      <c r="E6" s="7" t="s">
        <v>82</v>
      </c>
      <c r="F6" s="7">
        <v>90.34</v>
      </c>
      <c r="G6" s="7">
        <f t="shared" si="1"/>
        <v>9.0340000000000007</v>
      </c>
      <c r="H6" s="8" t="s">
        <v>137</v>
      </c>
      <c r="I6" s="8">
        <v>237</v>
      </c>
      <c r="J6" s="8"/>
      <c r="K6" s="8"/>
      <c r="L6" s="8" t="s">
        <v>83</v>
      </c>
      <c r="M6" s="8">
        <v>10</v>
      </c>
      <c r="N6" s="8"/>
      <c r="O6" s="8"/>
      <c r="P6" s="8" t="s">
        <v>84</v>
      </c>
      <c r="Q6" s="8">
        <v>47.5</v>
      </c>
      <c r="R6" s="8"/>
      <c r="S6" s="8"/>
      <c r="T6" s="8"/>
      <c r="U6" s="8"/>
      <c r="V6" s="7">
        <f t="shared" si="2"/>
        <v>294.5</v>
      </c>
      <c r="W6" s="7">
        <f t="shared" si="0"/>
        <v>265.05</v>
      </c>
      <c r="X6" s="7">
        <f t="shared" si="3"/>
        <v>274.084</v>
      </c>
      <c r="Y6" s="7"/>
    </row>
  </sheetData>
  <sortState xmlns:xlrd2="http://schemas.microsoft.com/office/spreadsheetml/2017/richdata2" ref="A3:X8">
    <sortCondition descending="1" ref="X3:X8"/>
  </sortState>
  <mergeCells count="12">
    <mergeCell ref="Y1:Y2"/>
    <mergeCell ref="A1:A2"/>
    <mergeCell ref="B1:B2"/>
    <mergeCell ref="C1:C2"/>
    <mergeCell ref="D1:D2"/>
    <mergeCell ref="E1:E2"/>
    <mergeCell ref="F1:F2"/>
    <mergeCell ref="G1:G2"/>
    <mergeCell ref="H1:U1"/>
    <mergeCell ref="V1:V2"/>
    <mergeCell ref="W1:W2"/>
    <mergeCell ref="X1:X2"/>
  </mergeCells>
  <phoneticPr fontId="2" type="noConversion"/>
  <pageMargins left="0.7" right="0.7" top="0.75" bottom="0.75" header="0.3" footer="0.3"/>
  <pageSetup paperSize="9"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2019+2020硕士</vt:lpstr>
      <vt:lpstr>博士国奖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GRR</cp:lastModifiedBy>
  <cp:lastPrinted>2021-10-08T01:09:01Z</cp:lastPrinted>
  <dcterms:created xsi:type="dcterms:W3CDTF">2015-06-05T18:19:34Z</dcterms:created>
  <dcterms:modified xsi:type="dcterms:W3CDTF">2021-10-09T10:28:12Z</dcterms:modified>
</cp:coreProperties>
</file>